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https://cityofphoenix-my.sharepoint.com/personal/062472_one_phoenix_gov/Documents/Website/Development/Nov 2021 reorg of development page/"/>
    </mc:Choice>
  </mc:AlternateContent>
  <bookViews>
    <workbookView xWindow="-100" yWindow="-100" windowWidth="33120" windowHeight="18120" tabRatio="920"/>
  </bookViews>
  <sheets>
    <sheet name="ASSUMPTIONS" sheetId="1" r:id="rId1"/>
    <sheet name="Proj Summary" sheetId="16" state="hidden" r:id="rId2"/>
    <sheet name="CBTS" sheetId="18" state="hidden" r:id="rId3"/>
    <sheet name="ENVIRON" sheetId="19" state="hidden" r:id="rId4"/>
    <sheet name="Loan Control" sheetId="20" state="hidden" r:id="rId5"/>
    <sheet name="CONSTR" sheetId="21" state="hidden" r:id="rId6"/>
    <sheet name="HSNG Services" sheetId="22" state="hidden" r:id="rId7"/>
    <sheet name="DEV BUDGET" sheetId="25" r:id="rId8"/>
    <sheet name="RENT" sheetId="3" r:id="rId9"/>
    <sheet name="OPEREXP" sheetId="4" r:id="rId10"/>
    <sheet name="CASHFLOW" sheetId="5" r:id="rId11"/>
    <sheet name="AmortSched Convention-Perm Hard" sheetId="27" state="hidden" r:id="rId12"/>
    <sheet name="City Loan (Hard)" sheetId="30" state="hidden" r:id="rId13"/>
    <sheet name="City Loan (Soft)" sheetId="31" state="hidden" r:id="rId14"/>
    <sheet name="Amortization Sched AZDOH" sheetId="32" state="hidden" r:id="rId15"/>
    <sheet name="AmortSched Phx NSD" sheetId="44" state="hidden" r:id="rId16"/>
    <sheet name="AmortSched Dev Fee" sheetId="46" state="hidden" r:id="rId17"/>
    <sheet name="AmortSched AHP Sub" sheetId="45" state="hidden" r:id="rId18"/>
    <sheet name="AmortSched Other Funding" sheetId="47" state="hidden" r:id="rId19"/>
    <sheet name="Other Casflow Payment" sheetId="48" state="hidden" r:id="rId20"/>
    <sheet name="NEW CONST VAR" sheetId="13" state="hidden" r:id="rId21"/>
  </sheets>
  <definedNames>
    <definedName name="_xlnm._FilterDatabase" localSheetId="7" hidden="1">'DEV BUDGET'!$D$1:$D$165</definedName>
    <definedName name="CASH">CASHFLOW!$A$1:$P$87</definedName>
    <definedName name="COSTS">#REF!</definedName>
    <definedName name="INPUT">#N/A</definedName>
    <definedName name="INVEST">#REF!</definedName>
    <definedName name="MENU">#N/A</definedName>
    <definedName name="OE">OPEREXP!$A$1:$F$77</definedName>
    <definedName name="_xlnm.Print_Area" localSheetId="0">ASSUMPTIONS!$1:$1048576</definedName>
    <definedName name="_xlnm.Print_Area" localSheetId="7">'DEV BUDGET'!$A$1:$J$75</definedName>
    <definedName name="_xlnm.Print_Area" localSheetId="20">'NEW CONST VAR'!$A$1:$H$82</definedName>
    <definedName name="RENT">RENT!$A$1:$M$65</definedName>
    <definedName name="SOURCE1">#REF!</definedName>
    <definedName name="SOURCE2">#REF!</definedName>
    <definedName name="SOURCES">#REF!</definedName>
    <definedName name="TCA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A56" i="5"/>
  <c r="A32" i="5"/>
  <c r="A55" i="5"/>
  <c r="A34" i="5"/>
  <c r="A31" i="5"/>
  <c r="A33" i="5"/>
  <c r="A54" i="5"/>
  <c r="J69" i="5"/>
  <c r="B63" i="5"/>
  <c r="D62" i="25" l="1"/>
  <c r="D106" i="25"/>
  <c r="D116" i="25"/>
  <c r="D123" i="25"/>
  <c r="D131" i="25"/>
  <c r="D100" i="25"/>
  <c r="D92" i="25"/>
  <c r="D79" i="25"/>
  <c r="D54" i="25"/>
  <c r="D13" i="25"/>
  <c r="C5" i="46"/>
  <c r="E13" i="46" s="1"/>
  <c r="B64" i="5"/>
  <c r="N68" i="5"/>
  <c r="B40" i="16" s="1"/>
  <c r="N67" i="5"/>
  <c r="O67" i="5" s="1"/>
  <c r="N66" i="5"/>
  <c r="O66" i="5" s="1"/>
  <c r="N65" i="5"/>
  <c r="O65" i="5" s="1"/>
  <c r="N64" i="5"/>
  <c r="O64" i="5" s="1"/>
  <c r="J64" i="5"/>
  <c r="E68" i="5"/>
  <c r="E67" i="5"/>
  <c r="P6" i="5"/>
  <c r="B27" i="1"/>
  <c r="B71" i="5" s="1"/>
  <c r="B34" i="1"/>
  <c r="B10" i="5" s="1"/>
  <c r="H12" i="4"/>
  <c r="H13" i="4"/>
  <c r="H14" i="4" s="1"/>
  <c r="H17" i="4"/>
  <c r="H18" i="4"/>
  <c r="H19" i="4"/>
  <c r="H20" i="4"/>
  <c r="H21" i="4"/>
  <c r="H22" i="4"/>
  <c r="H23" i="4"/>
  <c r="H24" i="4"/>
  <c r="H28" i="4"/>
  <c r="H29" i="4"/>
  <c r="H30" i="4"/>
  <c r="H34" i="4"/>
  <c r="H35" i="4"/>
  <c r="H36" i="4"/>
  <c r="H37" i="4"/>
  <c r="H38" i="4"/>
  <c r="H39" i="4"/>
  <c r="H40" i="4"/>
  <c r="H41" i="4"/>
  <c r="H45" i="4"/>
  <c r="H46" i="4"/>
  <c r="H47" i="4"/>
  <c r="H48" i="4"/>
  <c r="H52" i="4"/>
  <c r="H53" i="4" s="1"/>
  <c r="H56" i="4"/>
  <c r="H57" i="4"/>
  <c r="H61" i="4"/>
  <c r="H62" i="4"/>
  <c r="H63" i="4"/>
  <c r="H64" i="4"/>
  <c r="H68" i="4"/>
  <c r="H70" i="4" s="1"/>
  <c r="H69" i="4"/>
  <c r="G14" i="4"/>
  <c r="G25" i="4"/>
  <c r="G31" i="4"/>
  <c r="G42" i="4"/>
  <c r="G49" i="4"/>
  <c r="G53" i="4"/>
  <c r="G58" i="4"/>
  <c r="G65" i="4"/>
  <c r="G70" i="4"/>
  <c r="B32" i="1"/>
  <c r="B11" i="5" s="1"/>
  <c r="C21" i="4"/>
  <c r="C22" i="4"/>
  <c r="B31" i="4"/>
  <c r="B55" i="1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C8" i="48"/>
  <c r="C9" i="48" s="1"/>
  <c r="C6" i="48"/>
  <c r="C5" i="48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AO55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F31" i="5"/>
  <c r="AG31" i="5"/>
  <c r="AH31" i="5"/>
  <c r="AI31" i="5"/>
  <c r="AJ31" i="5"/>
  <c r="AK31" i="5"/>
  <c r="AL31" i="5"/>
  <c r="AM31" i="5"/>
  <c r="AN31" i="5"/>
  <c r="AO31" i="5"/>
  <c r="C5" i="30"/>
  <c r="E13" i="30" s="1"/>
  <c r="C6" i="30"/>
  <c r="C8" i="30"/>
  <c r="C9" i="30" s="1"/>
  <c r="N71" i="5"/>
  <c r="O71" i="5" s="1"/>
  <c r="C8" i="47"/>
  <c r="C9" i="47" s="1"/>
  <c r="C6" i="47"/>
  <c r="D14" i="47" s="1"/>
  <c r="C5" i="47"/>
  <c r="E13" i="47" s="1"/>
  <c r="C8" i="46"/>
  <c r="C9" i="46" s="1"/>
  <c r="C6" i="46"/>
  <c r="C8" i="45"/>
  <c r="C9" i="45" s="1"/>
  <c r="C6" i="45"/>
  <c r="C7" i="45" s="1"/>
  <c r="C5" i="45"/>
  <c r="E13" i="45" s="1"/>
  <c r="C8" i="44"/>
  <c r="C9" i="44" s="1"/>
  <c r="C6" i="44"/>
  <c r="C7" i="44" s="1"/>
  <c r="C5" i="44"/>
  <c r="E13" i="44" s="1"/>
  <c r="F6" i="4"/>
  <c r="C8" i="32"/>
  <c r="C9" i="32" s="1"/>
  <c r="C6" i="32"/>
  <c r="C5" i="32"/>
  <c r="E13" i="32" s="1"/>
  <c r="C8" i="31"/>
  <c r="C9" i="31" s="1"/>
  <c r="C6" i="31"/>
  <c r="C7" i="31" s="1"/>
  <c r="C5" i="31"/>
  <c r="E13" i="31" s="1"/>
  <c r="C8" i="27"/>
  <c r="C9" i="27" s="1"/>
  <c r="C6" i="27"/>
  <c r="C5" i="27"/>
  <c r="E13" i="27" s="1"/>
  <c r="C12" i="4"/>
  <c r="B42" i="4"/>
  <c r="E42" i="3"/>
  <c r="K42" i="3" s="1"/>
  <c r="L42" i="3" s="1"/>
  <c r="E66" i="5"/>
  <c r="B12" i="5" s="1"/>
  <c r="B68" i="5"/>
  <c r="B70" i="5"/>
  <c r="E14" i="3"/>
  <c r="K14" i="3" s="1"/>
  <c r="L6" i="3"/>
  <c r="J56" i="3"/>
  <c r="H33" i="3"/>
  <c r="I33" i="3" s="1"/>
  <c r="C6" i="3"/>
  <c r="C5" i="3"/>
  <c r="C4" i="3"/>
  <c r="N70" i="5"/>
  <c r="O70" i="5" s="1"/>
  <c r="C23" i="4"/>
  <c r="C63" i="4"/>
  <c r="C18" i="4"/>
  <c r="E24" i="3"/>
  <c r="E23" i="3"/>
  <c r="E26" i="3"/>
  <c r="K26" i="3" s="1"/>
  <c r="L26" i="3" s="1"/>
  <c r="E31" i="3"/>
  <c r="G31" i="3" s="1"/>
  <c r="E32" i="3"/>
  <c r="E34" i="3"/>
  <c r="G34" i="3" s="1"/>
  <c r="H34" i="3"/>
  <c r="I34" i="3" s="1"/>
  <c r="K34" i="3"/>
  <c r="L34" i="3" s="1"/>
  <c r="E30" i="3"/>
  <c r="E33" i="3"/>
  <c r="K33" i="3" s="1"/>
  <c r="L33" i="3" s="1"/>
  <c r="E35" i="3"/>
  <c r="G35" i="3" s="1"/>
  <c r="H35" i="3" s="1"/>
  <c r="I35" i="3" s="1"/>
  <c r="E39" i="3"/>
  <c r="K39" i="3" s="1"/>
  <c r="L39" i="3" s="1"/>
  <c r="G39" i="3"/>
  <c r="H39" i="3"/>
  <c r="I39" i="3" s="1"/>
  <c r="E40" i="3"/>
  <c r="K40" i="3" s="1"/>
  <c r="L40" i="3" s="1"/>
  <c r="E38" i="3"/>
  <c r="E41" i="3"/>
  <c r="K41" i="3" s="1"/>
  <c r="L41" i="3" s="1"/>
  <c r="G41" i="3"/>
  <c r="E43" i="3"/>
  <c r="B69" i="5"/>
  <c r="B25" i="4"/>
  <c r="B49" i="4"/>
  <c r="B53" i="4"/>
  <c r="B58" i="4"/>
  <c r="B65" i="4"/>
  <c r="B22" i="5"/>
  <c r="B67" i="5"/>
  <c r="B65" i="5"/>
  <c r="B66" i="5"/>
  <c r="E63" i="3"/>
  <c r="E62" i="3"/>
  <c r="E61" i="3"/>
  <c r="E55" i="3"/>
  <c r="K55" i="3"/>
  <c r="L55" i="3" s="1"/>
  <c r="E27" i="3"/>
  <c r="E25" i="3"/>
  <c r="K25" i="3" s="1"/>
  <c r="L25" i="3" s="1"/>
  <c r="E22" i="3"/>
  <c r="G22" i="3" s="1"/>
  <c r="H51" i="3"/>
  <c r="I51" i="3" s="1"/>
  <c r="H50" i="3"/>
  <c r="I50" i="3" s="1"/>
  <c r="H49" i="3"/>
  <c r="I49" i="3" s="1"/>
  <c r="H48" i="3"/>
  <c r="I48" i="3" s="1"/>
  <c r="H47" i="3"/>
  <c r="I47" i="3" s="1"/>
  <c r="H46" i="3"/>
  <c r="I46" i="3" s="1"/>
  <c r="H43" i="3"/>
  <c r="I43" i="3" s="1"/>
  <c r="H41" i="3"/>
  <c r="I41" i="3" s="1"/>
  <c r="H38" i="3"/>
  <c r="I38" i="3" s="1"/>
  <c r="H31" i="3"/>
  <c r="I31" i="3" s="1"/>
  <c r="H30" i="3"/>
  <c r="I30" i="3" s="1"/>
  <c r="H27" i="3"/>
  <c r="I27" i="3" s="1"/>
  <c r="H26" i="3"/>
  <c r="I26" i="3" s="1"/>
  <c r="H25" i="3"/>
  <c r="I25" i="3" s="1"/>
  <c r="H24" i="3"/>
  <c r="I24" i="3" s="1"/>
  <c r="H23" i="3"/>
  <c r="I23" i="3" s="1"/>
  <c r="H19" i="3"/>
  <c r="I19" i="3" s="1"/>
  <c r="H18" i="3"/>
  <c r="I18" i="3" s="1"/>
  <c r="H17" i="3"/>
  <c r="I17" i="3" s="1"/>
  <c r="H16" i="3"/>
  <c r="I16" i="3" s="1"/>
  <c r="H15" i="3"/>
  <c r="I15" i="3" s="1"/>
  <c r="E52" i="3"/>
  <c r="K52" i="3" s="1"/>
  <c r="L52" i="3" s="1"/>
  <c r="E51" i="3"/>
  <c r="K51" i="3" s="1"/>
  <c r="L51" i="3" s="1"/>
  <c r="G51" i="3"/>
  <c r="E49" i="3"/>
  <c r="K49" i="3" s="1"/>
  <c r="L49" i="3" s="1"/>
  <c r="E44" i="3"/>
  <c r="E36" i="3"/>
  <c r="G36" i="3" s="1"/>
  <c r="E28" i="3"/>
  <c r="E20" i="3"/>
  <c r="E19" i="3"/>
  <c r="E17" i="3"/>
  <c r="B70" i="4"/>
  <c r="C68" i="4"/>
  <c r="C69" i="4"/>
  <c r="E15" i="3"/>
  <c r="E16" i="3"/>
  <c r="E18" i="3"/>
  <c r="E46" i="3"/>
  <c r="G46" i="3" s="1"/>
  <c r="E47" i="3"/>
  <c r="K47" i="3" s="1"/>
  <c r="E48" i="3"/>
  <c r="K48" i="3" s="1"/>
  <c r="L48" i="3" s="1"/>
  <c r="E50" i="3"/>
  <c r="K50" i="3" s="1"/>
  <c r="L50" i="3" s="1"/>
  <c r="D1" i="13"/>
  <c r="D2" i="13"/>
  <c r="D3" i="13"/>
  <c r="B6" i="13"/>
  <c r="L6" i="13"/>
  <c r="B7" i="13"/>
  <c r="L7" i="13"/>
  <c r="C13" i="13"/>
  <c r="D13" i="13"/>
  <c r="F13" i="13" s="1"/>
  <c r="G13" i="13" s="1"/>
  <c r="H13" i="13" s="1"/>
  <c r="C17" i="13"/>
  <c r="D17" i="13" s="1"/>
  <c r="F17" i="13" s="1"/>
  <c r="G17" i="13" s="1"/>
  <c r="H17" i="13" s="1"/>
  <c r="C14" i="13"/>
  <c r="D14" i="13" s="1"/>
  <c r="F14" i="13" s="1"/>
  <c r="G14" i="13" s="1"/>
  <c r="H14" i="13" s="1"/>
  <c r="C15" i="13"/>
  <c r="C16" i="13"/>
  <c r="D16" i="13" s="1"/>
  <c r="F16" i="13" s="1"/>
  <c r="G16" i="13" s="1"/>
  <c r="H16" i="13" s="1"/>
  <c r="C20" i="13"/>
  <c r="D20" i="13" s="1"/>
  <c r="F20" i="13" s="1"/>
  <c r="G20" i="13" s="1"/>
  <c r="H20" i="13" s="1"/>
  <c r="C21" i="13"/>
  <c r="C22" i="13"/>
  <c r="C26" i="13"/>
  <c r="C44" i="13"/>
  <c r="D44" i="13" s="1"/>
  <c r="F44" i="13" s="1"/>
  <c r="G44" i="13" s="1"/>
  <c r="H44" i="13" s="1"/>
  <c r="C43" i="13"/>
  <c r="C24" i="13"/>
  <c r="D24" i="13" s="1"/>
  <c r="F24" i="13" s="1"/>
  <c r="G24" i="13" s="1"/>
  <c r="H24" i="13" s="1"/>
  <c r="C25" i="13"/>
  <c r="D25" i="13"/>
  <c r="F25" i="13" s="1"/>
  <c r="G25" i="13" s="1"/>
  <c r="H25" i="13" s="1"/>
  <c r="C27" i="13"/>
  <c r="D27" i="13" s="1"/>
  <c r="F27" i="13" s="1"/>
  <c r="G27" i="13" s="1"/>
  <c r="H27" i="13" s="1"/>
  <c r="C30" i="13"/>
  <c r="D30" i="13" s="1"/>
  <c r="F30" i="13" s="1"/>
  <c r="G30" i="13" s="1"/>
  <c r="H30" i="13" s="1"/>
  <c r="C31" i="13"/>
  <c r="C32" i="13"/>
  <c r="D32" i="13" s="1"/>
  <c r="F32" i="13" s="1"/>
  <c r="G32" i="13" s="1"/>
  <c r="H32" i="13" s="1"/>
  <c r="C33" i="13"/>
  <c r="D33" i="13" s="1"/>
  <c r="F33" i="13" s="1"/>
  <c r="G33" i="13" s="1"/>
  <c r="H33" i="13" s="1"/>
  <c r="C34" i="13"/>
  <c r="D34" i="13" s="1"/>
  <c r="F34" i="13" s="1"/>
  <c r="G34" i="13" s="1"/>
  <c r="H34" i="13" s="1"/>
  <c r="C35" i="13"/>
  <c r="C36" i="13"/>
  <c r="D36" i="13"/>
  <c r="F36" i="13" s="1"/>
  <c r="G36" i="13" s="1"/>
  <c r="H36" i="13" s="1"/>
  <c r="C37" i="13"/>
  <c r="D37" i="13" s="1"/>
  <c r="E37" i="13"/>
  <c r="C38" i="13"/>
  <c r="C39" i="13"/>
  <c r="E39" i="13"/>
  <c r="E42" i="13" s="1"/>
  <c r="F42" i="13" s="1"/>
  <c r="G42" i="13" s="1"/>
  <c r="H42" i="13" s="1"/>
  <c r="C40" i="13"/>
  <c r="C41" i="13"/>
  <c r="C42" i="13"/>
  <c r="D42" i="13" s="1"/>
  <c r="C47" i="13"/>
  <c r="D47" i="13" s="1"/>
  <c r="F47" i="13" s="1"/>
  <c r="G47" i="13" s="1"/>
  <c r="H47" i="13" s="1"/>
  <c r="C48" i="13"/>
  <c r="C49" i="13"/>
  <c r="E49" i="13"/>
  <c r="C50" i="13"/>
  <c r="C51" i="13"/>
  <c r="C52" i="13"/>
  <c r="D52" i="13" s="1"/>
  <c r="F52" i="13" s="1"/>
  <c r="G52" i="13" s="1"/>
  <c r="H52" i="13" s="1"/>
  <c r="C53" i="13"/>
  <c r="C54" i="13"/>
  <c r="D54" i="13" s="1"/>
  <c r="F54" i="13" s="1"/>
  <c r="G54" i="13" s="1"/>
  <c r="H54" i="13" s="1"/>
  <c r="C55" i="13"/>
  <c r="D55" i="13" s="1"/>
  <c r="F55" i="13" s="1"/>
  <c r="G55" i="13" s="1"/>
  <c r="H55" i="13" s="1"/>
  <c r="C56" i="13"/>
  <c r="D56" i="13" s="1"/>
  <c r="F56" i="13" s="1"/>
  <c r="G56" i="13" s="1"/>
  <c r="H56" i="13" s="1"/>
  <c r="C57" i="13"/>
  <c r="D57" i="13" s="1"/>
  <c r="F57" i="13" s="1"/>
  <c r="G57" i="13" s="1"/>
  <c r="H57" i="13" s="1"/>
  <c r="C58" i="13"/>
  <c r="D58" i="13" s="1"/>
  <c r="F58" i="13" s="1"/>
  <c r="G58" i="13" s="1"/>
  <c r="H58" i="13" s="1"/>
  <c r="C59" i="13"/>
  <c r="D59" i="13" s="1"/>
  <c r="F59" i="13" s="1"/>
  <c r="G59" i="13" s="1"/>
  <c r="H59" i="13" s="1"/>
  <c r="C62" i="13"/>
  <c r="D62" i="13" s="1"/>
  <c r="C63" i="13"/>
  <c r="D63" i="13"/>
  <c r="F63" i="13" s="1"/>
  <c r="G63" i="13" s="1"/>
  <c r="H63" i="13" s="1"/>
  <c r="C65" i="13"/>
  <c r="D65" i="13" s="1"/>
  <c r="F65" i="13" s="1"/>
  <c r="G65" i="13" s="1"/>
  <c r="H65" i="13" s="1"/>
  <c r="C69" i="13"/>
  <c r="C70" i="13"/>
  <c r="C71" i="13"/>
  <c r="D71" i="13" s="1"/>
  <c r="F71" i="13" s="1"/>
  <c r="G71" i="13" s="1"/>
  <c r="H71" i="13" s="1"/>
  <c r="C72" i="13"/>
  <c r="D72" i="13" s="1"/>
  <c r="F72" i="13" s="1"/>
  <c r="G72" i="13" s="1"/>
  <c r="H72" i="13" s="1"/>
  <c r="C73" i="13"/>
  <c r="C74" i="13"/>
  <c r="D74" i="13" s="1"/>
  <c r="F74" i="13" s="1"/>
  <c r="G74" i="13" s="1"/>
  <c r="H74" i="13" s="1"/>
  <c r="C75" i="13"/>
  <c r="D75" i="13" s="1"/>
  <c r="F75" i="13" s="1"/>
  <c r="G75" i="13" s="1"/>
  <c r="H75" i="13" s="1"/>
  <c r="C76" i="13"/>
  <c r="D76" i="13" s="1"/>
  <c r="F76" i="13" s="1"/>
  <c r="G76" i="13" s="1"/>
  <c r="H76" i="13" s="1"/>
  <c r="C77" i="13"/>
  <c r="D77" i="13"/>
  <c r="F77" i="13" s="1"/>
  <c r="G77" i="13" s="1"/>
  <c r="H77" i="13" s="1"/>
  <c r="C78" i="13"/>
  <c r="D78" i="13" s="1"/>
  <c r="F78" i="13" s="1"/>
  <c r="G78" i="13" s="1"/>
  <c r="H78" i="13" s="1"/>
  <c r="C81" i="13"/>
  <c r="B4" i="5"/>
  <c r="B5" i="5"/>
  <c r="B6" i="5"/>
  <c r="N69" i="5"/>
  <c r="B31" i="16" s="1"/>
  <c r="B4" i="4"/>
  <c r="B5" i="4"/>
  <c r="B6" i="4"/>
  <c r="C13" i="4"/>
  <c r="C14" i="4" s="1"/>
  <c r="C17" i="4"/>
  <c r="C19" i="4"/>
  <c r="C20" i="4"/>
  <c r="C24" i="4"/>
  <c r="C28" i="4"/>
  <c r="C34" i="4"/>
  <c r="C35" i="4"/>
  <c r="C29" i="4"/>
  <c r="C30" i="4"/>
  <c r="C36" i="4"/>
  <c r="C37" i="4"/>
  <c r="C38" i="4"/>
  <c r="C39" i="4"/>
  <c r="C40" i="4"/>
  <c r="C41" i="4"/>
  <c r="C45" i="4"/>
  <c r="C46" i="4"/>
  <c r="C47" i="4"/>
  <c r="C48" i="4"/>
  <c r="C52" i="4"/>
  <c r="C53" i="4" s="1"/>
  <c r="C56" i="4"/>
  <c r="C57" i="4"/>
  <c r="C61" i="4"/>
  <c r="C62" i="4"/>
  <c r="C64" i="4"/>
  <c r="B2" i="22"/>
  <c r="B3" i="22"/>
  <c r="B4" i="22"/>
  <c r="E4" i="22"/>
  <c r="B5" i="22"/>
  <c r="B6" i="22"/>
  <c r="B7" i="22"/>
  <c r="B8" i="22"/>
  <c r="B9" i="22"/>
  <c r="B10" i="22"/>
  <c r="B17" i="22"/>
  <c r="B20" i="22"/>
  <c r="B22" i="22"/>
  <c r="B23" i="22"/>
  <c r="B26" i="22"/>
  <c r="B30" i="18"/>
  <c r="B27" i="22" s="1"/>
  <c r="C34" i="22"/>
  <c r="B2" i="21"/>
  <c r="B4" i="21"/>
  <c r="F4" i="21"/>
  <c r="B5" i="21"/>
  <c r="B6" i="21"/>
  <c r="B7" i="21"/>
  <c r="B8" i="21"/>
  <c r="F8" i="21"/>
  <c r="B9" i="21"/>
  <c r="B10" i="21"/>
  <c r="B11" i="21"/>
  <c r="D33" i="18"/>
  <c r="B30" i="21" s="1"/>
  <c r="B3" i="20"/>
  <c r="E3" i="20"/>
  <c r="B4" i="20"/>
  <c r="E4" i="20"/>
  <c r="B5" i="20"/>
  <c r="B6" i="20"/>
  <c r="B7" i="20"/>
  <c r="B8" i="20"/>
  <c r="B9" i="20"/>
  <c r="B12" i="20"/>
  <c r="E12" i="20"/>
  <c r="B13" i="20"/>
  <c r="B14" i="20"/>
  <c r="B15" i="20"/>
  <c r="A17" i="20"/>
  <c r="B2" i="19"/>
  <c r="B3" i="19"/>
  <c r="B4" i="19"/>
  <c r="B5" i="19"/>
  <c r="B6" i="19"/>
  <c r="B7" i="19"/>
  <c r="B8" i="19"/>
  <c r="B10" i="19"/>
  <c r="B11" i="19"/>
  <c r="B12" i="19"/>
  <c r="B13" i="19"/>
  <c r="B17" i="19"/>
  <c r="B3" i="18"/>
  <c r="B4" i="18"/>
  <c r="B7" i="18"/>
  <c r="B8" i="18"/>
  <c r="B9" i="18"/>
  <c r="B11" i="18"/>
  <c r="B12" i="18"/>
  <c r="B13" i="18"/>
  <c r="B14" i="18"/>
  <c r="B15" i="18"/>
  <c r="B16" i="18"/>
  <c r="B17" i="18"/>
  <c r="B18" i="18"/>
  <c r="B21" i="18"/>
  <c r="B22" i="18"/>
  <c r="B23" i="18"/>
  <c r="B24" i="18"/>
  <c r="B25" i="18"/>
  <c r="B26" i="18"/>
  <c r="D29" i="18"/>
  <c r="D32" i="18"/>
  <c r="E1" i="16"/>
  <c r="B2" i="16"/>
  <c r="E2" i="16"/>
  <c r="B4" i="16"/>
  <c r="B5" i="16"/>
  <c r="B13" i="16"/>
  <c r="C13" i="16"/>
  <c r="D13" i="16"/>
  <c r="E13" i="16"/>
  <c r="F13" i="16"/>
  <c r="G13" i="16"/>
  <c r="B14" i="16"/>
  <c r="C14" i="16"/>
  <c r="D14" i="16"/>
  <c r="E14" i="16"/>
  <c r="F14" i="16"/>
  <c r="G14" i="16"/>
  <c r="B15" i="16"/>
  <c r="C15" i="16"/>
  <c r="D15" i="16"/>
  <c r="E15" i="16"/>
  <c r="F15" i="16"/>
  <c r="G15" i="16"/>
  <c r="B16" i="16"/>
  <c r="C16" i="16"/>
  <c r="D16" i="16"/>
  <c r="E16" i="16"/>
  <c r="F16" i="16"/>
  <c r="G16" i="16"/>
  <c r="B17" i="16"/>
  <c r="C17" i="16"/>
  <c r="D17" i="16"/>
  <c r="E17" i="16"/>
  <c r="F17" i="16"/>
  <c r="G17" i="16"/>
  <c r="B18" i="16"/>
  <c r="C18" i="16"/>
  <c r="D18" i="16"/>
  <c r="E18" i="16"/>
  <c r="F18" i="16"/>
  <c r="G18" i="16"/>
  <c r="A20" i="16"/>
  <c r="B22" i="16"/>
  <c r="B24" i="16"/>
  <c r="B26" i="16"/>
  <c r="B27" i="16"/>
  <c r="B28" i="16"/>
  <c r="D42" i="16"/>
  <c r="B43" i="16"/>
  <c r="D43" i="16"/>
  <c r="C64" i="13"/>
  <c r="D64" i="13" s="1"/>
  <c r="C66" i="13"/>
  <c r="D66" i="13" s="1"/>
  <c r="C80" i="13"/>
  <c r="D80" i="13" s="1"/>
  <c r="F80" i="13" s="1"/>
  <c r="G80" i="13" s="1"/>
  <c r="H80" i="13" s="1"/>
  <c r="C82" i="13"/>
  <c r="D82" i="13" s="1"/>
  <c r="F82" i="13" s="1"/>
  <c r="G82" i="13" s="1"/>
  <c r="H82" i="13" s="1"/>
  <c r="C45" i="16"/>
  <c r="D40" i="13"/>
  <c r="F40" i="13" s="1"/>
  <c r="G40" i="13"/>
  <c r="H40" i="13" s="1"/>
  <c r="D26" i="13"/>
  <c r="F26" i="13" s="1"/>
  <c r="G26" i="13" s="1"/>
  <c r="H26" i="13" s="1"/>
  <c r="D38" i="13"/>
  <c r="F38" i="13" s="1"/>
  <c r="G38" i="13" s="1"/>
  <c r="H38" i="13" s="1"/>
  <c r="D22" i="13"/>
  <c r="F22" i="13" s="1"/>
  <c r="G22" i="13" s="1"/>
  <c r="H22" i="13" s="1"/>
  <c r="D21" i="13"/>
  <c r="F21" i="13" s="1"/>
  <c r="G21" i="13" s="1"/>
  <c r="H21" i="13" s="1"/>
  <c r="D41" i="13"/>
  <c r="F41" i="13" s="1"/>
  <c r="G41" i="13" s="1"/>
  <c r="H41" i="13" s="1"/>
  <c r="D73" i="13"/>
  <c r="F73" i="13" s="1"/>
  <c r="G73" i="13" s="1"/>
  <c r="H73" i="13" s="1"/>
  <c r="D49" i="13"/>
  <c r="D69" i="13"/>
  <c r="F69" i="13" s="1"/>
  <c r="G69" i="13" s="1"/>
  <c r="H69" i="13" s="1"/>
  <c r="F64" i="13"/>
  <c r="G64" i="13" s="1"/>
  <c r="H64" i="13" s="1"/>
  <c r="F62" i="13"/>
  <c r="G62" i="13" s="1"/>
  <c r="H62" i="13" s="1"/>
  <c r="D81" i="13"/>
  <c r="F81" i="13" s="1"/>
  <c r="G81" i="13" s="1"/>
  <c r="H81" i="13" s="1"/>
  <c r="D39" i="13"/>
  <c r="D15" i="13"/>
  <c r="F15" i="13" s="1"/>
  <c r="G15" i="13"/>
  <c r="H15" i="13" s="1"/>
  <c r="G52" i="3"/>
  <c r="F66" i="13"/>
  <c r="G66" i="13" s="1"/>
  <c r="H66" i="13" s="1"/>
  <c r="D50" i="13"/>
  <c r="F50" i="13" s="1"/>
  <c r="G50" i="13" s="1"/>
  <c r="H50" i="13" s="1"/>
  <c r="G19" i="3"/>
  <c r="K19" i="3"/>
  <c r="L19" i="3" s="1"/>
  <c r="H14" i="3"/>
  <c r="I14" i="3"/>
  <c r="G48" i="3"/>
  <c r="K17" i="3"/>
  <c r="L17" i="3" s="1"/>
  <c r="G17" i="3"/>
  <c r="B24" i="13"/>
  <c r="D43" i="13"/>
  <c r="F43" i="13"/>
  <c r="G43" i="13" s="1"/>
  <c r="H43" i="13"/>
  <c r="G18" i="3"/>
  <c r="K18" i="3"/>
  <c r="L18" i="3" s="1"/>
  <c r="L14" i="3"/>
  <c r="G50" i="3"/>
  <c r="G49" i="3"/>
  <c r="L47" i="3"/>
  <c r="G43" i="3"/>
  <c r="K43" i="3"/>
  <c r="L43" i="3" s="1"/>
  <c r="G33" i="3"/>
  <c r="H22" i="3"/>
  <c r="I22" i="3" s="1"/>
  <c r="B38" i="16"/>
  <c r="D38" i="16"/>
  <c r="G42" i="3"/>
  <c r="H42" i="3"/>
  <c r="I42" i="3"/>
  <c r="G40" i="3"/>
  <c r="H40" i="3"/>
  <c r="I40" i="3" s="1"/>
  <c r="H32" i="3"/>
  <c r="I32" i="3" s="1"/>
  <c r="C7" i="27"/>
  <c r="B37" i="16"/>
  <c r="D37" i="16"/>
  <c r="C11" i="5"/>
  <c r="D11" i="5" s="1"/>
  <c r="E11" i="5" s="1"/>
  <c r="F11" i="5" s="1"/>
  <c r="G11" i="5" s="1"/>
  <c r="H11" i="5" s="1"/>
  <c r="I11" i="5" s="1"/>
  <c r="J11" i="5" s="1"/>
  <c r="K11" i="5" s="1"/>
  <c r="L11" i="5" s="1"/>
  <c r="M11" i="5" s="1"/>
  <c r="N11" i="5" s="1"/>
  <c r="O11" i="5" s="1"/>
  <c r="P11" i="5" s="1"/>
  <c r="C7" i="47" l="1"/>
  <c r="B16" i="46"/>
  <c r="B20" i="46"/>
  <c r="B22" i="46"/>
  <c r="D14" i="31"/>
  <c r="P31" i="46"/>
  <c r="M42" i="5" s="1"/>
  <c r="B21" i="46"/>
  <c r="B23" i="46"/>
  <c r="B25" i="46"/>
  <c r="L31" i="46"/>
  <c r="I42" i="5" s="1"/>
  <c r="D40" i="16"/>
  <c r="G31" i="46"/>
  <c r="D42" i="5" s="1"/>
  <c r="B17" i="46"/>
  <c r="B15" i="46"/>
  <c r="I31" i="46"/>
  <c r="F42" i="5" s="1"/>
  <c r="M31" i="46"/>
  <c r="J42" i="5" s="1"/>
  <c r="C7" i="46"/>
  <c r="K31" i="46"/>
  <c r="H42" i="5" s="1"/>
  <c r="D14" i="46"/>
  <c r="B14" i="46"/>
  <c r="B18" i="46"/>
  <c r="B27" i="46"/>
  <c r="Q31" i="46"/>
  <c r="N42" i="5" s="1"/>
  <c r="N31" i="46"/>
  <c r="K42" i="5" s="1"/>
  <c r="J31" i="46"/>
  <c r="G42" i="5" s="1"/>
  <c r="S31" i="46"/>
  <c r="P42" i="5" s="1"/>
  <c r="O31" i="46"/>
  <c r="L42" i="5" s="1"/>
  <c r="B19" i="46"/>
  <c r="B26" i="46"/>
  <c r="H31" i="46"/>
  <c r="E42" i="5" s="1"/>
  <c r="R31" i="46"/>
  <c r="O42" i="5" s="1"/>
  <c r="B24" i="46"/>
  <c r="F31" i="46"/>
  <c r="C42" i="5" s="1"/>
  <c r="E31" i="46"/>
  <c r="B42" i="5" s="1"/>
  <c r="C22" i="5"/>
  <c r="D22" i="5" s="1"/>
  <c r="E22" i="5" s="1"/>
  <c r="F22" i="5" s="1"/>
  <c r="G22" i="5" s="1"/>
  <c r="H22" i="5" s="1"/>
  <c r="I22" i="5" s="1"/>
  <c r="J22" i="5" s="1"/>
  <c r="K22" i="5" s="1"/>
  <c r="L22" i="5" s="1"/>
  <c r="M22" i="5" s="1"/>
  <c r="N22" i="5" s="1"/>
  <c r="O22" i="5" s="1"/>
  <c r="P22" i="5" s="1"/>
  <c r="Q22" i="5" s="1"/>
  <c r="R22" i="5" s="1"/>
  <c r="S22" i="5" s="1"/>
  <c r="T22" i="5" s="1"/>
  <c r="U22" i="5" s="1"/>
  <c r="V22" i="5" s="1"/>
  <c r="W22" i="5" s="1"/>
  <c r="X22" i="5" s="1"/>
  <c r="Y22" i="5" s="1"/>
  <c r="Z22" i="5" s="1"/>
  <c r="AA22" i="5" s="1"/>
  <c r="AB22" i="5" s="1"/>
  <c r="AC22" i="5" s="1"/>
  <c r="AD22" i="5" s="1"/>
  <c r="AE22" i="5" s="1"/>
  <c r="AF22" i="5" s="1"/>
  <c r="AG22" i="5" s="1"/>
  <c r="AH22" i="5" s="1"/>
  <c r="AI22" i="5" s="1"/>
  <c r="AJ22" i="5" s="1"/>
  <c r="AK22" i="5" s="1"/>
  <c r="AL22" i="5" s="1"/>
  <c r="AM22" i="5" s="1"/>
  <c r="AN22" i="5" s="1"/>
  <c r="AO22" i="5" s="1"/>
  <c r="B28" i="46"/>
  <c r="D14" i="44"/>
  <c r="Y57" i="30"/>
  <c r="V32" i="5" s="1"/>
  <c r="D14" i="27"/>
  <c r="B15" i="30"/>
  <c r="B44" i="32"/>
  <c r="K31" i="45"/>
  <c r="H55" i="5" s="1"/>
  <c r="D31" i="16"/>
  <c r="B33" i="30"/>
  <c r="AM56" i="32"/>
  <c r="AJ54" i="5" s="1"/>
  <c r="AJ57" i="5" s="1"/>
  <c r="L31" i="45"/>
  <c r="I55" i="5" s="1"/>
  <c r="D14" i="45"/>
  <c r="B21" i="48"/>
  <c r="I56" i="48"/>
  <c r="F56" i="5" s="1"/>
  <c r="B27" i="48"/>
  <c r="B44" i="48"/>
  <c r="O56" i="48"/>
  <c r="L56" i="5" s="1"/>
  <c r="I57" i="30"/>
  <c r="F32" i="5" s="1"/>
  <c r="B17" i="32"/>
  <c r="B38" i="30"/>
  <c r="B17" i="45"/>
  <c r="AD57" i="30"/>
  <c r="AA32" i="5" s="1"/>
  <c r="L56" i="32"/>
  <c r="I54" i="5" s="1"/>
  <c r="R57" i="30"/>
  <c r="O32" i="5" s="1"/>
  <c r="H56" i="48"/>
  <c r="E56" i="5" s="1"/>
  <c r="J57" i="30"/>
  <c r="G32" i="5" s="1"/>
  <c r="I56" i="32"/>
  <c r="F54" i="5" s="1"/>
  <c r="B38" i="18"/>
  <c r="B19" i="30"/>
  <c r="B22" i="27"/>
  <c r="AH56" i="32"/>
  <c r="AE54" i="5" s="1"/>
  <c r="AE57" i="5" s="1"/>
  <c r="AH47" i="27"/>
  <c r="AE31" i="5" s="1"/>
  <c r="B50" i="32"/>
  <c r="H47" i="27"/>
  <c r="E31" i="5" s="1"/>
  <c r="B30" i="22"/>
  <c r="B42" i="30"/>
  <c r="Y56" i="32"/>
  <c r="V54" i="5" s="1"/>
  <c r="V57" i="5" s="1"/>
  <c r="B24" i="32"/>
  <c r="AD47" i="27"/>
  <c r="AA31" i="5" s="1"/>
  <c r="B16" i="19"/>
  <c r="B31" i="48"/>
  <c r="B14" i="32"/>
  <c r="B39" i="27"/>
  <c r="F47" i="27"/>
  <c r="C31" i="5" s="1"/>
  <c r="B30" i="32"/>
  <c r="B28" i="27"/>
  <c r="B51" i="32"/>
  <c r="T57" i="30"/>
  <c r="Q32" i="5" s="1"/>
  <c r="F56" i="32"/>
  <c r="C54" i="5" s="1"/>
  <c r="AE57" i="30"/>
  <c r="AB32" i="5" s="1"/>
  <c r="B20" i="45"/>
  <c r="AA56" i="32"/>
  <c r="X54" i="5" s="1"/>
  <c r="X57" i="5" s="1"/>
  <c r="P56" i="31"/>
  <c r="M48" i="5" s="1"/>
  <c r="M49" i="5" s="1"/>
  <c r="AN56" i="31"/>
  <c r="AK48" i="5" s="1"/>
  <c r="AK49" i="5" s="1"/>
  <c r="AM56" i="31"/>
  <c r="AJ48" i="5" s="1"/>
  <c r="AJ49" i="5" s="1"/>
  <c r="B25" i="31"/>
  <c r="X56" i="31"/>
  <c r="U48" i="5" s="1"/>
  <c r="U49" i="5" s="1"/>
  <c r="B22" i="31"/>
  <c r="B40" i="31"/>
  <c r="Z56" i="31"/>
  <c r="W48" i="5" s="1"/>
  <c r="W49" i="5" s="1"/>
  <c r="M56" i="31"/>
  <c r="J48" i="5" s="1"/>
  <c r="J49" i="5" s="1"/>
  <c r="AC56" i="31"/>
  <c r="Z48" i="5" s="1"/>
  <c r="Z49" i="5" s="1"/>
  <c r="B47" i="31"/>
  <c r="G56" i="31"/>
  <c r="D48" i="5" s="1"/>
  <c r="D49" i="5" s="1"/>
  <c r="AP56" i="31"/>
  <c r="AM48" i="5" s="1"/>
  <c r="AM49" i="5" s="1"/>
  <c r="AD56" i="31"/>
  <c r="AA48" i="5" s="1"/>
  <c r="AA49" i="5" s="1"/>
  <c r="F56" i="31"/>
  <c r="C48" i="5" s="1"/>
  <c r="C49" i="5" s="1"/>
  <c r="B15" i="31"/>
  <c r="I56" i="31"/>
  <c r="F48" i="5" s="1"/>
  <c r="F49" i="5" s="1"/>
  <c r="W56" i="31"/>
  <c r="T48" i="5" s="1"/>
  <c r="T49" i="5" s="1"/>
  <c r="B48" i="31"/>
  <c r="B53" i="31"/>
  <c r="B26" i="31"/>
  <c r="AJ56" i="31"/>
  <c r="AG48" i="5" s="1"/>
  <c r="AG49" i="5" s="1"/>
  <c r="B49" i="31"/>
  <c r="U56" i="31"/>
  <c r="R48" i="5" s="1"/>
  <c r="R49" i="5" s="1"/>
  <c r="B38" i="31"/>
  <c r="B36" i="31"/>
  <c r="B42" i="31"/>
  <c r="B27" i="31"/>
  <c r="B46" i="31"/>
  <c r="B17" i="31"/>
  <c r="B34" i="31"/>
  <c r="V56" i="31"/>
  <c r="S48" i="5" s="1"/>
  <c r="S49" i="5" s="1"/>
  <c r="B30" i="31"/>
  <c r="O56" i="31"/>
  <c r="L48" i="5" s="1"/>
  <c r="L49" i="5" s="1"/>
  <c r="E56" i="31"/>
  <c r="B48" i="5" s="1"/>
  <c r="B49" i="5" s="1"/>
  <c r="AQ56" i="31"/>
  <c r="AN48" i="5" s="1"/>
  <c r="AN49" i="5" s="1"/>
  <c r="AE56" i="31"/>
  <c r="AB48" i="5" s="1"/>
  <c r="AB49" i="5" s="1"/>
  <c r="H56" i="31"/>
  <c r="E48" i="5" s="1"/>
  <c r="E49" i="5" s="1"/>
  <c r="AG56" i="31"/>
  <c r="AD48" i="5" s="1"/>
  <c r="AD49" i="5" s="1"/>
  <c r="AI56" i="31"/>
  <c r="AF48" i="5" s="1"/>
  <c r="AF49" i="5" s="1"/>
  <c r="AK56" i="31"/>
  <c r="AH48" i="5" s="1"/>
  <c r="AH49" i="5" s="1"/>
  <c r="B43" i="31"/>
  <c r="B45" i="31"/>
  <c r="B18" i="31"/>
  <c r="B23" i="31"/>
  <c r="B24" i="31"/>
  <c r="B29" i="31"/>
  <c r="T56" i="31"/>
  <c r="Q48" i="5" s="1"/>
  <c r="Q49" i="5" s="1"/>
  <c r="B35" i="31"/>
  <c r="B39" i="31"/>
  <c r="B14" i="31"/>
  <c r="B31" i="31"/>
  <c r="AA56" i="31"/>
  <c r="X48" i="5" s="1"/>
  <c r="X49" i="5" s="1"/>
  <c r="K56" i="31"/>
  <c r="H48" i="5" s="1"/>
  <c r="H49" i="5" s="1"/>
  <c r="B33" i="31"/>
  <c r="N56" i="31"/>
  <c r="K48" i="5" s="1"/>
  <c r="K49" i="5" s="1"/>
  <c r="AH56" i="31"/>
  <c r="AE48" i="5" s="1"/>
  <c r="AE49" i="5" s="1"/>
  <c r="Y56" i="31"/>
  <c r="V48" i="5" s="1"/>
  <c r="V49" i="5" s="1"/>
  <c r="B21" i="31"/>
  <c r="B19" i="31"/>
  <c r="S56" i="31"/>
  <c r="P48" i="5" s="1"/>
  <c r="P49" i="5" s="1"/>
  <c r="Q56" i="31"/>
  <c r="N48" i="5" s="1"/>
  <c r="N49" i="5" s="1"/>
  <c r="B44" i="31"/>
  <c r="AL56" i="31"/>
  <c r="AI48" i="5" s="1"/>
  <c r="AI49" i="5" s="1"/>
  <c r="AR56" i="31"/>
  <c r="AO48" i="5" s="1"/>
  <c r="AO49" i="5" s="1"/>
  <c r="B25" i="30"/>
  <c r="AN56" i="32"/>
  <c r="AK54" i="5" s="1"/>
  <c r="AK57" i="5" s="1"/>
  <c r="B15" i="5"/>
  <c r="B47" i="30"/>
  <c r="B37" i="30"/>
  <c r="W57" i="30"/>
  <c r="T32" i="5" s="1"/>
  <c r="B29" i="30"/>
  <c r="B25" i="48"/>
  <c r="V56" i="32"/>
  <c r="S54" i="5" s="1"/>
  <c r="B34" i="48"/>
  <c r="B14" i="27"/>
  <c r="B43" i="30"/>
  <c r="B30" i="27"/>
  <c r="B18" i="48"/>
  <c r="X56" i="48"/>
  <c r="U56" i="5" s="1"/>
  <c r="AG56" i="32"/>
  <c r="AD54" i="5" s="1"/>
  <c r="AD57" i="5" s="1"/>
  <c r="B29" i="32"/>
  <c r="X56" i="32"/>
  <c r="U54" i="5" s="1"/>
  <c r="AG57" i="30"/>
  <c r="AD32" i="5" s="1"/>
  <c r="V57" i="30"/>
  <c r="S32" i="5" s="1"/>
  <c r="B17" i="27"/>
  <c r="R47" i="27"/>
  <c r="O31" i="5" s="1"/>
  <c r="B16" i="27"/>
  <c r="B32" i="27"/>
  <c r="B29" i="27"/>
  <c r="AG47" i="27"/>
  <c r="AD31" i="5" s="1"/>
  <c r="F31" i="45"/>
  <c r="C55" i="5" s="1"/>
  <c r="R31" i="45"/>
  <c r="O55" i="5" s="1"/>
  <c r="B14" i="45"/>
  <c r="D36" i="16"/>
  <c r="B35" i="32"/>
  <c r="F57" i="30"/>
  <c r="C32" i="5" s="1"/>
  <c r="B38" i="48"/>
  <c r="E56" i="32"/>
  <c r="B54" i="5" s="1"/>
  <c r="B22" i="32"/>
  <c r="H56" i="32"/>
  <c r="E54" i="5" s="1"/>
  <c r="B23" i="32"/>
  <c r="B43" i="32"/>
  <c r="W47" i="27"/>
  <c r="T31" i="5" s="1"/>
  <c r="G56" i="32"/>
  <c r="D54" i="5" s="1"/>
  <c r="C12" i="5"/>
  <c r="D12" i="5" s="1"/>
  <c r="E12" i="5" s="1"/>
  <c r="F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AG12" i="5" s="1"/>
  <c r="AH12" i="5" s="1"/>
  <c r="AI12" i="5" s="1"/>
  <c r="AJ12" i="5" s="1"/>
  <c r="AK12" i="5" s="1"/>
  <c r="AL12" i="5" s="1"/>
  <c r="AM12" i="5" s="1"/>
  <c r="AN12" i="5" s="1"/>
  <c r="AO12" i="5" s="1"/>
  <c r="D14" i="30"/>
  <c r="U57" i="30"/>
  <c r="R32" i="5" s="1"/>
  <c r="AI57" i="30"/>
  <c r="AF32" i="5" s="1"/>
  <c r="B43" i="48"/>
  <c r="T47" i="27"/>
  <c r="Q31" i="5" s="1"/>
  <c r="AO56" i="32"/>
  <c r="AL54" i="5" s="1"/>
  <c r="AL57" i="5" s="1"/>
  <c r="AD56" i="32"/>
  <c r="AA54" i="5" s="1"/>
  <c r="AA57" i="5" s="1"/>
  <c r="AJ57" i="30"/>
  <c r="AG32" i="5" s="1"/>
  <c r="X47" i="27"/>
  <c r="U31" i="5" s="1"/>
  <c r="G31" i="45"/>
  <c r="D55" i="5" s="1"/>
  <c r="L47" i="27"/>
  <c r="I31" i="5" s="1"/>
  <c r="B33" i="32"/>
  <c r="L57" i="30"/>
  <c r="I32" i="5" s="1"/>
  <c r="B40" i="30"/>
  <c r="B49" i="30"/>
  <c r="B17" i="30"/>
  <c r="B14" i="30"/>
  <c r="AR57" i="30"/>
  <c r="AO32" i="5" s="1"/>
  <c r="E57" i="30"/>
  <c r="B32" i="5" s="1"/>
  <c r="B48" i="48"/>
  <c r="B42" i="32"/>
  <c r="B42" i="48"/>
  <c r="AA47" i="27"/>
  <c r="X31" i="5" s="1"/>
  <c r="M57" i="30"/>
  <c r="J32" i="5" s="1"/>
  <c r="B39" i="32"/>
  <c r="F56" i="48"/>
  <c r="C56" i="5" s="1"/>
  <c r="B49" i="32"/>
  <c r="AQ56" i="32"/>
  <c r="AN54" i="5" s="1"/>
  <c r="AN57" i="5" s="1"/>
  <c r="J56" i="32"/>
  <c r="G54" i="5" s="1"/>
  <c r="AO57" i="30"/>
  <c r="AL32" i="5" s="1"/>
  <c r="O57" i="30"/>
  <c r="L32" i="5" s="1"/>
  <c r="Y47" i="27"/>
  <c r="V31" i="5" s="1"/>
  <c r="G47" i="27"/>
  <c r="D31" i="5" s="1"/>
  <c r="B19" i="27"/>
  <c r="N47" i="27"/>
  <c r="K31" i="5" s="1"/>
  <c r="B21" i="45"/>
  <c r="I31" i="45"/>
  <c r="F55" i="5" s="1"/>
  <c r="B36" i="16"/>
  <c r="B44" i="16" s="1"/>
  <c r="AI56" i="32"/>
  <c r="AF54" i="5" s="1"/>
  <c r="AF57" i="5" s="1"/>
  <c r="AF57" i="30"/>
  <c r="AC32" i="5" s="1"/>
  <c r="I47" i="27"/>
  <c r="F31" i="5" s="1"/>
  <c r="B24" i="48"/>
  <c r="B22" i="30"/>
  <c r="D14" i="32"/>
  <c r="C14" i="32" s="1"/>
  <c r="E14" i="32" s="1"/>
  <c r="D15" i="32" s="1"/>
  <c r="B33" i="27"/>
  <c r="B21" i="27"/>
  <c r="N56" i="48"/>
  <c r="K56" i="5" s="1"/>
  <c r="B34" i="30"/>
  <c r="B49" i="48"/>
  <c r="P56" i="48"/>
  <c r="M56" i="5" s="1"/>
  <c r="B18" i="30"/>
  <c r="S57" i="30"/>
  <c r="P32" i="5" s="1"/>
  <c r="B50" i="30"/>
  <c r="P57" i="30"/>
  <c r="M32" i="5" s="1"/>
  <c r="B26" i="30"/>
  <c r="P56" i="32"/>
  <c r="M54" i="5" s="1"/>
  <c r="B39" i="48"/>
  <c r="K47" i="27"/>
  <c r="H31" i="5" s="1"/>
  <c r="C7" i="30"/>
  <c r="B15" i="32"/>
  <c r="G56" i="48"/>
  <c r="D56" i="5" s="1"/>
  <c r="J56" i="48"/>
  <c r="G56" i="5" s="1"/>
  <c r="AP56" i="32"/>
  <c r="AM54" i="5" s="1"/>
  <c r="AM57" i="5" s="1"/>
  <c r="B38" i="32"/>
  <c r="AR56" i="32"/>
  <c r="AO54" i="5" s="1"/>
  <c r="AO57" i="5" s="1"/>
  <c r="B36" i="30"/>
  <c r="AF47" i="27"/>
  <c r="AC31" i="5" s="1"/>
  <c r="B20" i="27"/>
  <c r="AB47" i="27"/>
  <c r="Y31" i="5" s="1"/>
  <c r="Q31" i="45"/>
  <c r="N55" i="5" s="1"/>
  <c r="P31" i="45"/>
  <c r="M55" i="5" s="1"/>
  <c r="B25" i="45"/>
  <c r="B19" i="45"/>
  <c r="B36" i="27"/>
  <c r="B27" i="27"/>
  <c r="Z57" i="30"/>
  <c r="W32" i="5" s="1"/>
  <c r="AC57" i="30"/>
  <c r="Z32" i="5" s="1"/>
  <c r="B37" i="48"/>
  <c r="B17" i="48"/>
  <c r="B20" i="30"/>
  <c r="B52" i="32"/>
  <c r="W56" i="32"/>
  <c r="T54" i="5" s="1"/>
  <c r="Z56" i="32"/>
  <c r="W54" i="5" s="1"/>
  <c r="W57" i="5" s="1"/>
  <c r="AC47" i="27"/>
  <c r="Z31" i="5" s="1"/>
  <c r="E31" i="45"/>
  <c r="B55" i="5" s="1"/>
  <c r="W56" i="48"/>
  <c r="T56" i="5" s="1"/>
  <c r="B45" i="30"/>
  <c r="B41" i="32"/>
  <c r="S31" i="45"/>
  <c r="P55" i="5" s="1"/>
  <c r="B30" i="30"/>
  <c r="B44" i="30"/>
  <c r="AP57" i="30"/>
  <c r="AM32" i="5" s="1"/>
  <c r="X57" i="30"/>
  <c r="U32" i="5" s="1"/>
  <c r="T56" i="48"/>
  <c r="Q56" i="5" s="1"/>
  <c r="O56" i="32"/>
  <c r="L54" i="5" s="1"/>
  <c r="B15" i="27"/>
  <c r="B26" i="27"/>
  <c r="B18" i="45"/>
  <c r="AB56" i="32"/>
  <c r="Y54" i="5" s="1"/>
  <c r="Y57" i="5" s="1"/>
  <c r="B50" i="48"/>
  <c r="B16" i="48"/>
  <c r="M56" i="32"/>
  <c r="J54" i="5" s="1"/>
  <c r="Q57" i="30"/>
  <c r="N32" i="5" s="1"/>
  <c r="B52" i="30"/>
  <c r="B42" i="27"/>
  <c r="V47" i="27"/>
  <c r="S31" i="5" s="1"/>
  <c r="B23" i="27"/>
  <c r="S47" i="27"/>
  <c r="P31" i="5" s="1"/>
  <c r="J31" i="45"/>
  <c r="G55" i="5" s="1"/>
  <c r="M31" i="45"/>
  <c r="J55" i="5" s="1"/>
  <c r="N31" i="45"/>
  <c r="K55" i="5" s="1"/>
  <c r="B39" i="30"/>
  <c r="B21" i="30"/>
  <c r="AJ56" i="32"/>
  <c r="AG54" i="5" s="1"/>
  <c r="AG57" i="5" s="1"/>
  <c r="B22" i="48"/>
  <c r="S56" i="48"/>
  <c r="P56" i="5" s="1"/>
  <c r="P47" i="27"/>
  <c r="M31" i="5" s="1"/>
  <c r="B45" i="32"/>
  <c r="C7" i="32"/>
  <c r="B34" i="32"/>
  <c r="Q47" i="27"/>
  <c r="N31" i="5" s="1"/>
  <c r="B16" i="30"/>
  <c r="B26" i="45"/>
  <c r="AB57" i="30"/>
  <c r="Y32" i="5" s="1"/>
  <c r="B27" i="30"/>
  <c r="B51" i="30"/>
  <c r="B31" i="27"/>
  <c r="B45" i="48"/>
  <c r="B25" i="32"/>
  <c r="AM57" i="30"/>
  <c r="AJ32" i="5" s="1"/>
  <c r="O47" i="27"/>
  <c r="L31" i="5" s="1"/>
  <c r="B41" i="27"/>
  <c r="B16" i="45"/>
  <c r="AN57" i="30"/>
  <c r="AK32" i="5" s="1"/>
  <c r="B27" i="32"/>
  <c r="B21" i="32"/>
  <c r="B31" i="30"/>
  <c r="N57" i="30"/>
  <c r="K32" i="5" s="1"/>
  <c r="AQ57" i="30"/>
  <c r="AN32" i="5" s="1"/>
  <c r="B24" i="30"/>
  <c r="AK57" i="30"/>
  <c r="AH32" i="5" s="1"/>
  <c r="B36" i="32"/>
  <c r="U56" i="48"/>
  <c r="R56" i="5" s="1"/>
  <c r="B47" i="32"/>
  <c r="B37" i="27"/>
  <c r="B18" i="27"/>
  <c r="U56" i="32"/>
  <c r="R54" i="5" s="1"/>
  <c r="B30" i="48"/>
  <c r="AK56" i="32"/>
  <c r="AH54" i="5" s="1"/>
  <c r="AH57" i="5" s="1"/>
  <c r="AF56" i="32"/>
  <c r="AC54" i="5" s="1"/>
  <c r="AC57" i="5" s="1"/>
  <c r="K56" i="32"/>
  <c r="H54" i="5" s="1"/>
  <c r="B28" i="30"/>
  <c r="B41" i="30"/>
  <c r="AE47" i="27"/>
  <c r="AB31" i="5" s="1"/>
  <c r="Z47" i="27"/>
  <c r="W31" i="5" s="1"/>
  <c r="B25" i="27"/>
  <c r="B24" i="27"/>
  <c r="B15" i="45"/>
  <c r="B24" i="45"/>
  <c r="B28" i="45"/>
  <c r="B32" i="30"/>
  <c r="K57" i="30"/>
  <c r="H32" i="5" s="1"/>
  <c r="B48" i="32"/>
  <c r="B47" i="48"/>
  <c r="Q56" i="48"/>
  <c r="N56" i="5" s="1"/>
  <c r="B16" i="32"/>
  <c r="AC56" i="32"/>
  <c r="Z54" i="5" s="1"/>
  <c r="Z57" i="5" s="1"/>
  <c r="B53" i="32"/>
  <c r="B20" i="32"/>
  <c r="E47" i="27"/>
  <c r="B31" i="5" s="1"/>
  <c r="H31" i="45"/>
  <c r="E55" i="5" s="1"/>
  <c r="C7" i="48"/>
  <c r="B46" i="48"/>
  <c r="M47" i="27"/>
  <c r="J31" i="5" s="1"/>
  <c r="B35" i="27"/>
  <c r="B23" i="45"/>
  <c r="R56" i="32"/>
  <c r="O54" i="5" s="1"/>
  <c r="B48" i="30"/>
  <c r="B46" i="30"/>
  <c r="H57" i="30"/>
  <c r="E32" i="5" s="1"/>
  <c r="AA57" i="30"/>
  <c r="X32" i="5" s="1"/>
  <c r="AL57" i="30"/>
  <c r="AI32" i="5" s="1"/>
  <c r="Q56" i="32"/>
  <c r="N54" i="5" s="1"/>
  <c r="B37" i="32"/>
  <c r="N56" i="32"/>
  <c r="K54" i="5" s="1"/>
  <c r="B38" i="27"/>
  <c r="B43" i="27"/>
  <c r="J47" i="27"/>
  <c r="G31" i="5" s="1"/>
  <c r="AL56" i="32"/>
  <c r="AI54" i="5" s="1"/>
  <c r="AI57" i="5" s="1"/>
  <c r="B41" i="48"/>
  <c r="B40" i="32"/>
  <c r="AE56" i="32"/>
  <c r="AB54" i="5" s="1"/>
  <c r="AB57" i="5" s="1"/>
  <c r="B18" i="32"/>
  <c r="B26" i="32"/>
  <c r="B53" i="30"/>
  <c r="B35" i="30"/>
  <c r="B34" i="27"/>
  <c r="B40" i="27"/>
  <c r="O31" i="45"/>
  <c r="L55" i="5" s="1"/>
  <c r="B27" i="45"/>
  <c r="B23" i="30"/>
  <c r="B15" i="48"/>
  <c r="B33" i="48"/>
  <c r="M56" i="48"/>
  <c r="J56" i="5" s="1"/>
  <c r="B19" i="32"/>
  <c r="T56" i="32"/>
  <c r="Q54" i="5" s="1"/>
  <c r="Q57" i="5" s="1"/>
  <c r="B46" i="32"/>
  <c r="B32" i="32"/>
  <c r="S56" i="32"/>
  <c r="P54" i="5" s="1"/>
  <c r="B31" i="32"/>
  <c r="B22" i="45"/>
  <c r="O69" i="5"/>
  <c r="K36" i="3"/>
  <c r="L36" i="3" s="1"/>
  <c r="G26" i="3"/>
  <c r="K31" i="3"/>
  <c r="L31" i="3" s="1"/>
  <c r="H58" i="4"/>
  <c r="C58" i="4"/>
  <c r="B72" i="4"/>
  <c r="K31" i="4" s="1"/>
  <c r="H49" i="4"/>
  <c r="H25" i="4"/>
  <c r="C70" i="4"/>
  <c r="C31" i="4"/>
  <c r="C49" i="4"/>
  <c r="C65" i="4"/>
  <c r="C42" i="4"/>
  <c r="B8" i="16"/>
  <c r="AH56" i="44"/>
  <c r="AE33" i="5" s="1"/>
  <c r="B32" i="44"/>
  <c r="B52" i="44"/>
  <c r="B45" i="44"/>
  <c r="B29" i="44"/>
  <c r="N56" i="44"/>
  <c r="K33" i="5" s="1"/>
  <c r="L56" i="44"/>
  <c r="I33" i="5" s="1"/>
  <c r="T56" i="44"/>
  <c r="Q33" i="5" s="1"/>
  <c r="AM56" i="44"/>
  <c r="AJ33" i="5" s="1"/>
  <c r="X56" i="44"/>
  <c r="U33" i="5" s="1"/>
  <c r="B40" i="44"/>
  <c r="AL56" i="44"/>
  <c r="AI33" i="5" s="1"/>
  <c r="B47" i="44"/>
  <c r="J56" i="44"/>
  <c r="G33" i="5" s="1"/>
  <c r="AO56" i="44"/>
  <c r="AL33" i="5" s="1"/>
  <c r="B19" i="44"/>
  <c r="B49" i="44"/>
  <c r="B26" i="44"/>
  <c r="B39" i="44"/>
  <c r="I56" i="44"/>
  <c r="F33" i="5" s="1"/>
  <c r="B38" i="44"/>
  <c r="B42" i="44"/>
  <c r="G56" i="44"/>
  <c r="D33" i="5" s="1"/>
  <c r="B43" i="44"/>
  <c r="B23" i="44"/>
  <c r="B25" i="44"/>
  <c r="W56" i="44"/>
  <c r="T33" i="5" s="1"/>
  <c r="K56" i="44"/>
  <c r="H33" i="5" s="1"/>
  <c r="B41" i="44"/>
  <c r="B27" i="44"/>
  <c r="E56" i="44"/>
  <c r="B33" i="5" s="1"/>
  <c r="Z56" i="44"/>
  <c r="W33" i="5" s="1"/>
  <c r="Q56" i="44"/>
  <c r="N33" i="5" s="1"/>
  <c r="B51" i="44"/>
  <c r="S56" i="44"/>
  <c r="P33" i="5" s="1"/>
  <c r="B34" i="44"/>
  <c r="F56" i="44"/>
  <c r="C33" i="5" s="1"/>
  <c r="P56" i="44"/>
  <c r="M33" i="5" s="1"/>
  <c r="B46" i="44"/>
  <c r="B30" i="44"/>
  <c r="B20" i="44"/>
  <c r="AR56" i="44"/>
  <c r="AO33" i="5" s="1"/>
  <c r="B18" i="44"/>
  <c r="Y56" i="44"/>
  <c r="V33" i="5" s="1"/>
  <c r="AG56" i="44"/>
  <c r="AD33" i="5" s="1"/>
  <c r="B22" i="44"/>
  <c r="U56" i="44"/>
  <c r="R33" i="5" s="1"/>
  <c r="B31" i="44"/>
  <c r="AE56" i="44"/>
  <c r="AB33" i="5" s="1"/>
  <c r="B35" i="44"/>
  <c r="B33" i="44"/>
  <c r="O56" i="44"/>
  <c r="L33" i="5" s="1"/>
  <c r="B53" i="44"/>
  <c r="AJ56" i="44"/>
  <c r="AG33" i="5" s="1"/>
  <c r="B14" i="44"/>
  <c r="B37" i="44"/>
  <c r="B15" i="44"/>
  <c r="AA56" i="44"/>
  <c r="X33" i="5" s="1"/>
  <c r="B17" i="44"/>
  <c r="B50" i="44"/>
  <c r="B21" i="44"/>
  <c r="AP56" i="44"/>
  <c r="AM33" i="5" s="1"/>
  <c r="B48" i="44"/>
  <c r="AI56" i="44"/>
  <c r="AF33" i="5" s="1"/>
  <c r="AB56" i="44"/>
  <c r="Y33" i="5" s="1"/>
  <c r="AF56" i="44"/>
  <c r="AC33" i="5" s="1"/>
  <c r="AQ56" i="44"/>
  <c r="AN33" i="5" s="1"/>
  <c r="AN56" i="44"/>
  <c r="AK33" i="5" s="1"/>
  <c r="V56" i="44"/>
  <c r="S33" i="5" s="1"/>
  <c r="H56" i="44"/>
  <c r="E33" i="5" s="1"/>
  <c r="B28" i="44"/>
  <c r="R56" i="44"/>
  <c r="O33" i="5" s="1"/>
  <c r="B24" i="44"/>
  <c r="B36" i="44"/>
  <c r="AD56" i="44"/>
  <c r="AA33" i="5" s="1"/>
  <c r="AK56" i="44"/>
  <c r="AH33" i="5" s="1"/>
  <c r="B16" i="44"/>
  <c r="M56" i="44"/>
  <c r="J33" i="5" s="1"/>
  <c r="AC56" i="44"/>
  <c r="Z33" i="5" s="1"/>
  <c r="B44" i="44"/>
  <c r="B23" i="47"/>
  <c r="B36" i="47"/>
  <c r="F56" i="47"/>
  <c r="C34" i="5" s="1"/>
  <c r="B50" i="47"/>
  <c r="AI56" i="47"/>
  <c r="AF34" i="5" s="1"/>
  <c r="T56" i="47"/>
  <c r="Q34" i="5" s="1"/>
  <c r="X56" i="47"/>
  <c r="U34" i="5" s="1"/>
  <c r="B24" i="47"/>
  <c r="H56" i="47"/>
  <c r="E34" i="5" s="1"/>
  <c r="B29" i="47"/>
  <c r="V56" i="47"/>
  <c r="S34" i="5" s="1"/>
  <c r="B39" i="47"/>
  <c r="B18" i="47"/>
  <c r="R56" i="47"/>
  <c r="O34" i="5" s="1"/>
  <c r="B21" i="47"/>
  <c r="AR56" i="47"/>
  <c r="AO34" i="5" s="1"/>
  <c r="B22" i="47"/>
  <c r="B26" i="47"/>
  <c r="E56" i="47"/>
  <c r="B34" i="5" s="1"/>
  <c r="G56" i="47"/>
  <c r="D34" i="5" s="1"/>
  <c r="B28" i="47"/>
  <c r="AC56" i="47"/>
  <c r="Z34" i="5" s="1"/>
  <c r="B49" i="47"/>
  <c r="B46" i="47"/>
  <c r="AK56" i="47"/>
  <c r="AH34" i="5" s="1"/>
  <c r="N56" i="47"/>
  <c r="K34" i="5" s="1"/>
  <c r="B30" i="47"/>
  <c r="B44" i="47"/>
  <c r="AL56" i="47"/>
  <c r="AI34" i="5" s="1"/>
  <c r="B52" i="47"/>
  <c r="B33" i="47"/>
  <c r="U56" i="47"/>
  <c r="R34" i="5" s="1"/>
  <c r="AF56" i="47"/>
  <c r="AC34" i="5" s="1"/>
  <c r="B42" i="47"/>
  <c r="AA56" i="47"/>
  <c r="X34" i="5" s="1"/>
  <c r="Y56" i="47"/>
  <c r="V34" i="5" s="1"/>
  <c r="P56" i="47"/>
  <c r="M34" i="5" s="1"/>
  <c r="AQ56" i="47"/>
  <c r="AN34" i="5" s="1"/>
  <c r="AO56" i="47"/>
  <c r="AL34" i="5" s="1"/>
  <c r="B38" i="47"/>
  <c r="I56" i="47"/>
  <c r="F34" i="5" s="1"/>
  <c r="AH56" i="47"/>
  <c r="AE34" i="5" s="1"/>
  <c r="B15" i="47"/>
  <c r="Q56" i="47"/>
  <c r="N34" i="5" s="1"/>
  <c r="B41" i="47"/>
  <c r="B37" i="47"/>
  <c r="B40" i="47"/>
  <c r="S56" i="47"/>
  <c r="P34" i="5" s="1"/>
  <c r="B25" i="47"/>
  <c r="B19" i="47"/>
  <c r="B14" i="47"/>
  <c r="C14" i="47" s="1"/>
  <c r="E14" i="47" s="1"/>
  <c r="AN56" i="47"/>
  <c r="AK34" i="5" s="1"/>
  <c r="B20" i="47"/>
  <c r="AD56" i="47"/>
  <c r="AA34" i="5" s="1"/>
  <c r="M56" i="47"/>
  <c r="J34" i="5" s="1"/>
  <c r="AB56" i="47"/>
  <c r="Y34" i="5" s="1"/>
  <c r="B47" i="47"/>
  <c r="AJ56" i="47"/>
  <c r="AG34" i="5" s="1"/>
  <c r="B51" i="47"/>
  <c r="AP56" i="47"/>
  <c r="AM34" i="5" s="1"/>
  <c r="B31" i="47"/>
  <c r="B16" i="47"/>
  <c r="Z56" i="47"/>
  <c r="W34" i="5" s="1"/>
  <c r="J56" i="47"/>
  <c r="G34" i="5" s="1"/>
  <c r="O56" i="47"/>
  <c r="L34" i="5" s="1"/>
  <c r="B27" i="47"/>
  <c r="B43" i="47"/>
  <c r="L56" i="47"/>
  <c r="I34" i="5" s="1"/>
  <c r="B17" i="47"/>
  <c r="W56" i="47"/>
  <c r="T34" i="5" s="1"/>
  <c r="B35" i="47"/>
  <c r="AE56" i="47"/>
  <c r="AB34" i="5" s="1"/>
  <c r="K56" i="47"/>
  <c r="H34" i="5" s="1"/>
  <c r="B53" i="47"/>
  <c r="AG56" i="47"/>
  <c r="AD34" i="5" s="1"/>
  <c r="B48" i="47"/>
  <c r="AM56" i="47"/>
  <c r="AJ34" i="5" s="1"/>
  <c r="B34" i="47"/>
  <c r="B32" i="47"/>
  <c r="B45" i="47"/>
  <c r="C25" i="4"/>
  <c r="H65" i="4"/>
  <c r="D61" i="4"/>
  <c r="I57" i="4"/>
  <c r="J57" i="4" s="1"/>
  <c r="D52" i="4"/>
  <c r="D53" i="4" s="1"/>
  <c r="I37" i="4"/>
  <c r="J37" i="4" s="1"/>
  <c r="D38" i="4"/>
  <c r="E38" i="4" s="1"/>
  <c r="D30" i="4"/>
  <c r="E30" i="4" s="1"/>
  <c r="I21" i="4"/>
  <c r="J21" i="4" s="1"/>
  <c r="D22" i="4"/>
  <c r="E22" i="4" s="1"/>
  <c r="B48" i="1"/>
  <c r="E65" i="5" s="1"/>
  <c r="P23" i="5" s="1"/>
  <c r="D28" i="4"/>
  <c r="I23" i="4"/>
  <c r="J23" i="4" s="1"/>
  <c r="D41" i="4"/>
  <c r="E41" i="4" s="1"/>
  <c r="D62" i="4"/>
  <c r="E62" i="4" s="1"/>
  <c r="I56" i="4"/>
  <c r="I45" i="4"/>
  <c r="J45" i="4" s="1"/>
  <c r="I38" i="4"/>
  <c r="J38" i="4" s="1"/>
  <c r="D39" i="4"/>
  <c r="E39" i="4" s="1"/>
  <c r="I28" i="4"/>
  <c r="I22" i="4"/>
  <c r="J22" i="4" s="1"/>
  <c r="D23" i="4"/>
  <c r="E23" i="4" s="1"/>
  <c r="D24" i="4"/>
  <c r="E24" i="4" s="1"/>
  <c r="D63" i="4"/>
  <c r="E63" i="4" s="1"/>
  <c r="I46" i="4"/>
  <c r="J46" i="4" s="1"/>
  <c r="I40" i="4"/>
  <c r="J40" i="4" s="1"/>
  <c r="I17" i="4"/>
  <c r="D29" i="4"/>
  <c r="E29" i="4" s="1"/>
  <c r="D21" i="4"/>
  <c r="E21" i="4" s="1"/>
  <c r="I62" i="4"/>
  <c r="J62" i="4" s="1"/>
  <c r="D56" i="4"/>
  <c r="D46" i="4"/>
  <c r="E46" i="4" s="1"/>
  <c r="D45" i="4"/>
  <c r="I39" i="4"/>
  <c r="J39" i="4" s="1"/>
  <c r="D40" i="4"/>
  <c r="E40" i="4" s="1"/>
  <c r="D69" i="4"/>
  <c r="E69" i="4" s="1"/>
  <c r="I24" i="4"/>
  <c r="J24" i="4" s="1"/>
  <c r="D12" i="4"/>
  <c r="E12" i="4" s="1"/>
  <c r="I69" i="4"/>
  <c r="J69" i="4" s="1"/>
  <c r="I63" i="4"/>
  <c r="J63" i="4" s="1"/>
  <c r="D47" i="4"/>
  <c r="E47" i="4" s="1"/>
  <c r="I41" i="4"/>
  <c r="J41" i="4" s="1"/>
  <c r="D34" i="4"/>
  <c r="D18" i="4"/>
  <c r="E18" i="4" s="1"/>
  <c r="D17" i="4"/>
  <c r="I13" i="4"/>
  <c r="D48" i="4"/>
  <c r="E48" i="4" s="1"/>
  <c r="D36" i="4"/>
  <c r="E36" i="4" s="1"/>
  <c r="I30" i="4"/>
  <c r="J30" i="4" s="1"/>
  <c r="I61" i="4"/>
  <c r="D57" i="4"/>
  <c r="E57" i="4" s="1"/>
  <c r="I48" i="4"/>
  <c r="J48" i="4" s="1"/>
  <c r="I36" i="4"/>
  <c r="J36" i="4" s="1"/>
  <c r="I20" i="4"/>
  <c r="J20" i="4" s="1"/>
  <c r="I68" i="4"/>
  <c r="D64" i="4"/>
  <c r="E64" i="4" s="1"/>
  <c r="I47" i="4"/>
  <c r="J47" i="4" s="1"/>
  <c r="I34" i="4"/>
  <c r="D35" i="4"/>
  <c r="E35" i="4" s="1"/>
  <c r="I29" i="4"/>
  <c r="J29" i="4" s="1"/>
  <c r="I18" i="4"/>
  <c r="J18" i="4" s="1"/>
  <c r="D19" i="4"/>
  <c r="E19" i="4" s="1"/>
  <c r="I12" i="4"/>
  <c r="J12" i="4" s="1"/>
  <c r="D68" i="4"/>
  <c r="I64" i="4"/>
  <c r="J64" i="4" s="1"/>
  <c r="I35" i="4"/>
  <c r="J35" i="4" s="1"/>
  <c r="I19" i="4"/>
  <c r="J19" i="4" s="1"/>
  <c r="D20" i="4"/>
  <c r="E20" i="4" s="1"/>
  <c r="D13" i="4"/>
  <c r="I52" i="4"/>
  <c r="D37" i="4"/>
  <c r="E37" i="4" s="1"/>
  <c r="D70" i="13"/>
  <c r="F70" i="13" s="1"/>
  <c r="G70" i="13" s="1"/>
  <c r="H70" i="13" s="1"/>
  <c r="D53" i="13"/>
  <c r="F53" i="13" s="1"/>
  <c r="G53" i="13" s="1"/>
  <c r="H53" i="13" s="1"/>
  <c r="D35" i="13"/>
  <c r="F35" i="13" s="1"/>
  <c r="G35" i="13" s="1"/>
  <c r="H35" i="13" s="1"/>
  <c r="D31" i="13"/>
  <c r="F31" i="13" s="1"/>
  <c r="G31" i="13" s="1"/>
  <c r="H31" i="13" s="1"/>
  <c r="O68" i="5"/>
  <c r="F49" i="13"/>
  <c r="G49" i="13" s="1"/>
  <c r="H49" i="13" s="1"/>
  <c r="D48" i="13"/>
  <c r="F48" i="13" s="1"/>
  <c r="G48" i="13" s="1"/>
  <c r="H48" i="13" s="1"/>
  <c r="H31" i="4"/>
  <c r="C10" i="5"/>
  <c r="C15" i="5" s="1"/>
  <c r="F70" i="4"/>
  <c r="E60" i="3"/>
  <c r="B28" i="32"/>
  <c r="K68" i="4"/>
  <c r="K21" i="4"/>
  <c r="F22" i="4"/>
  <c r="F69" i="4"/>
  <c r="K62" i="4"/>
  <c r="K12" i="4"/>
  <c r="F30" i="4"/>
  <c r="F68" i="4"/>
  <c r="K63" i="4"/>
  <c r="K38" i="4"/>
  <c r="K61" i="4"/>
  <c r="F63" i="4"/>
  <c r="F56" i="4"/>
  <c r="K52" i="4"/>
  <c r="K48" i="4"/>
  <c r="K37" i="4"/>
  <c r="K19" i="4"/>
  <c r="D51" i="13"/>
  <c r="F51" i="13" s="1"/>
  <c r="G51" i="13" s="1"/>
  <c r="H51" i="13" s="1"/>
  <c r="F42" i="4"/>
  <c r="K42" i="4"/>
  <c r="D133" i="25"/>
  <c r="N63" i="5" s="1"/>
  <c r="N72" i="5" s="1"/>
  <c r="Q11" i="5"/>
  <c r="R11" i="5" s="1"/>
  <c r="S11" i="5" s="1"/>
  <c r="T11" i="5" s="1"/>
  <c r="U11" i="5" s="1"/>
  <c r="V11" i="5" s="1"/>
  <c r="W11" i="5" s="1"/>
  <c r="X11" i="5" s="1"/>
  <c r="Y11" i="5" s="1"/>
  <c r="Z11" i="5" s="1"/>
  <c r="AA11" i="5" s="1"/>
  <c r="AB11" i="5" s="1"/>
  <c r="AC11" i="5" s="1"/>
  <c r="AD11" i="5" s="1"/>
  <c r="AE11" i="5" s="1"/>
  <c r="AF11" i="5" s="1"/>
  <c r="AG11" i="5" s="1"/>
  <c r="AH11" i="5" s="1"/>
  <c r="AI11" i="5" s="1"/>
  <c r="AJ11" i="5" s="1"/>
  <c r="AK11" i="5" s="1"/>
  <c r="AL11" i="5" s="1"/>
  <c r="AM11" i="5" s="1"/>
  <c r="AN11" i="5" s="1"/>
  <c r="AO11" i="5" s="1"/>
  <c r="G16" i="3"/>
  <c r="K16" i="3"/>
  <c r="L16" i="3" s="1"/>
  <c r="G27" i="3"/>
  <c r="K27" i="3"/>
  <c r="L27" i="3" s="1"/>
  <c r="K20" i="3"/>
  <c r="L20" i="3" s="1"/>
  <c r="G20" i="3"/>
  <c r="E13" i="48"/>
  <c r="B14" i="48"/>
  <c r="B23" i="48"/>
  <c r="B19" i="48"/>
  <c r="L56" i="48"/>
  <c r="I56" i="5" s="1"/>
  <c r="B26" i="48"/>
  <c r="R56" i="48"/>
  <c r="O56" i="5" s="1"/>
  <c r="B28" i="48"/>
  <c r="B32" i="48"/>
  <c r="E56" i="48"/>
  <c r="B56" i="5" s="1"/>
  <c r="B20" i="48"/>
  <c r="B52" i="48"/>
  <c r="K56" i="48"/>
  <c r="H56" i="5" s="1"/>
  <c r="B40" i="48"/>
  <c r="B51" i="48"/>
  <c r="V56" i="48"/>
  <c r="S56" i="5" s="1"/>
  <c r="B35" i="48"/>
  <c r="B53" i="48"/>
  <c r="B36" i="48"/>
  <c r="G72" i="4"/>
  <c r="C72" i="4"/>
  <c r="B41" i="31"/>
  <c r="B52" i="31"/>
  <c r="R56" i="31"/>
  <c r="O48" i="5" s="1"/>
  <c r="O49" i="5" s="1"/>
  <c r="B28" i="31"/>
  <c r="L56" i="31"/>
  <c r="I48" i="5" s="1"/>
  <c r="I49" i="5" s="1"/>
  <c r="B51" i="31"/>
  <c r="B37" i="31"/>
  <c r="J56" i="31"/>
  <c r="G48" i="5" s="1"/>
  <c r="G49" i="5" s="1"/>
  <c r="AO56" i="31"/>
  <c r="AL48" i="5" s="1"/>
  <c r="AL49" i="5" s="1"/>
  <c r="B32" i="31"/>
  <c r="B16" i="31"/>
  <c r="B50" i="31"/>
  <c r="AB56" i="31"/>
  <c r="Y48" i="5" s="1"/>
  <c r="Y49" i="5" s="1"/>
  <c r="AF56" i="31"/>
  <c r="AC48" i="5" s="1"/>
  <c r="AC49" i="5" s="1"/>
  <c r="B20" i="31"/>
  <c r="K30" i="3"/>
  <c r="L30" i="3" s="1"/>
  <c r="G30" i="3"/>
  <c r="G23" i="3"/>
  <c r="K23" i="3"/>
  <c r="L23" i="3" s="1"/>
  <c r="G14" i="3"/>
  <c r="G15" i="3"/>
  <c r="K15" i="3"/>
  <c r="L15" i="3" s="1"/>
  <c r="K28" i="3"/>
  <c r="L28" i="3" s="1"/>
  <c r="G28" i="3"/>
  <c r="G24" i="3"/>
  <c r="K24" i="3"/>
  <c r="L24" i="3" s="1"/>
  <c r="B29" i="48"/>
  <c r="K44" i="3"/>
  <c r="L44" i="3" s="1"/>
  <c r="G44" i="3"/>
  <c r="K32" i="3"/>
  <c r="L32" i="3" s="1"/>
  <c r="G32" i="3"/>
  <c r="U47" i="27"/>
  <c r="R31" i="5" s="1"/>
  <c r="F39" i="13"/>
  <c r="G39" i="13" s="1"/>
  <c r="H39" i="13" s="1"/>
  <c r="F37" i="13"/>
  <c r="G37" i="13" s="1"/>
  <c r="H37" i="13" s="1"/>
  <c r="H42" i="4"/>
  <c r="G47" i="3"/>
  <c r="J65" i="3"/>
  <c r="K46" i="3"/>
  <c r="L46" i="3" s="1"/>
  <c r="K38" i="3"/>
  <c r="L38" i="3" s="1"/>
  <c r="G38" i="3"/>
  <c r="AH57" i="30"/>
  <c r="AE32" i="5" s="1"/>
  <c r="G57" i="30"/>
  <c r="D32" i="5" s="1"/>
  <c r="K22" i="3"/>
  <c r="L22" i="3" s="1"/>
  <c r="K35" i="3"/>
  <c r="L35" i="3" s="1"/>
  <c r="G25" i="3"/>
  <c r="B45" i="1" l="1"/>
  <c r="B46" i="1" s="1"/>
  <c r="E63" i="5" s="1"/>
  <c r="K45" i="4"/>
  <c r="F57" i="4"/>
  <c r="F17" i="4"/>
  <c r="K28" i="4"/>
  <c r="F46" i="4"/>
  <c r="F23" i="4"/>
  <c r="K13" i="4"/>
  <c r="K30" i="4"/>
  <c r="F31" i="4"/>
  <c r="K70" i="4"/>
  <c r="K49" i="4"/>
  <c r="F52" i="4"/>
  <c r="F62" i="4"/>
  <c r="F18" i="4"/>
  <c r="F12" i="4"/>
  <c r="K17" i="4"/>
  <c r="K22" i="4"/>
  <c r="F21" i="4"/>
  <c r="F38" i="4"/>
  <c r="F49" i="4"/>
  <c r="K65" i="4"/>
  <c r="F65" i="4"/>
  <c r="F72" i="4" s="1"/>
  <c r="K53" i="4"/>
  <c r="K72" i="4" s="1"/>
  <c r="F25" i="4"/>
  <c r="F19" i="4"/>
  <c r="K29" i="4"/>
  <c r="F28" i="4"/>
  <c r="K23" i="4"/>
  <c r="K34" i="4"/>
  <c r="F29" i="4"/>
  <c r="K24" i="4"/>
  <c r="K39" i="4"/>
  <c r="K58" i="4"/>
  <c r="F14" i="4"/>
  <c r="B20" i="5"/>
  <c r="K20" i="4"/>
  <c r="K18" i="4"/>
  <c r="F64" i="4"/>
  <c r="F34" i="4"/>
  <c r="F40" i="4"/>
  <c r="K46" i="4"/>
  <c r="F39" i="4"/>
  <c r="F41" i="4"/>
  <c r="F45" i="4"/>
  <c r="F58" i="4"/>
  <c r="K14" i="4"/>
  <c r="F37" i="4"/>
  <c r="F35" i="4"/>
  <c r="F20" i="4"/>
  <c r="K35" i="4"/>
  <c r="K41" i="4"/>
  <c r="K64" i="4"/>
  <c r="K40" i="4"/>
  <c r="K56" i="4"/>
  <c r="F47" i="4"/>
  <c r="F53" i="4"/>
  <c r="K25" i="4"/>
  <c r="K69" i="4"/>
  <c r="K36" i="4"/>
  <c r="F36" i="4"/>
  <c r="K47" i="4"/>
  <c r="K57" i="4"/>
  <c r="F24" i="4"/>
  <c r="F48" i="4"/>
  <c r="F13" i="4"/>
  <c r="F61" i="4"/>
  <c r="E57" i="5"/>
  <c r="P57" i="5"/>
  <c r="K57" i="5"/>
  <c r="M57" i="5"/>
  <c r="S57" i="5"/>
  <c r="L57" i="5"/>
  <c r="L56" i="3"/>
  <c r="L59" i="3" s="1"/>
  <c r="N57" i="5"/>
  <c r="D57" i="5"/>
  <c r="T57" i="5"/>
  <c r="H57" i="5"/>
  <c r="J57" i="5"/>
  <c r="G57" i="5"/>
  <c r="F57" i="5"/>
  <c r="R57" i="5"/>
  <c r="C57" i="5"/>
  <c r="O57" i="5"/>
  <c r="B57" i="5"/>
  <c r="U57" i="5"/>
  <c r="I57" i="5"/>
  <c r="C14" i="31"/>
  <c r="E14" i="31" s="1"/>
  <c r="D15" i="31" s="1"/>
  <c r="C15" i="31" s="1"/>
  <c r="E15" i="31" s="1"/>
  <c r="D16" i="31" s="1"/>
  <c r="C16" i="31" s="1"/>
  <c r="E16" i="31" s="1"/>
  <c r="D17" i="31" s="1"/>
  <c r="C17" i="31" s="1"/>
  <c r="E17" i="31" s="1"/>
  <c r="C14" i="46"/>
  <c r="E14" i="46" s="1"/>
  <c r="D15" i="46" s="1"/>
  <c r="C15" i="46" s="1"/>
  <c r="E15" i="46" s="1"/>
  <c r="D16" i="46" s="1"/>
  <c r="C16" i="46" s="1"/>
  <c r="E16" i="46" s="1"/>
  <c r="R35" i="5"/>
  <c r="J35" i="5"/>
  <c r="AL35" i="5"/>
  <c r="C35" i="5"/>
  <c r="Y35" i="5"/>
  <c r="V35" i="5"/>
  <c r="AG35" i="5"/>
  <c r="X35" i="5"/>
  <c r="T35" i="5"/>
  <c r="O35" i="5"/>
  <c r="G35" i="5"/>
  <c r="P35" i="5"/>
  <c r="AM35" i="5"/>
  <c r="Z35" i="5"/>
  <c r="E35" i="5"/>
  <c r="Q35" i="5"/>
  <c r="W35" i="5"/>
  <c r="AN35" i="5"/>
  <c r="L35" i="5"/>
  <c r="AC35" i="5"/>
  <c r="K35" i="5"/>
  <c r="I35" i="5"/>
  <c r="AF35" i="5"/>
  <c r="AK35" i="5"/>
  <c r="AH35" i="5"/>
  <c r="B35" i="5"/>
  <c r="AB35" i="5"/>
  <c r="AJ35" i="5"/>
  <c r="S35" i="5"/>
  <c r="H35" i="5"/>
  <c r="AO35" i="5"/>
  <c r="AE35" i="5"/>
  <c r="AI35" i="5"/>
  <c r="M35" i="5"/>
  <c r="N35" i="5"/>
  <c r="F35" i="5"/>
  <c r="D35" i="5"/>
  <c r="U35" i="5"/>
  <c r="AD35" i="5"/>
  <c r="AA35" i="5"/>
  <c r="C14" i="45"/>
  <c r="E14" i="45" s="1"/>
  <c r="D15" i="45" s="1"/>
  <c r="C15" i="45" s="1"/>
  <c r="E15" i="45" s="1"/>
  <c r="D16" i="45" s="1"/>
  <c r="C16" i="45" s="1"/>
  <c r="E16" i="45" s="1"/>
  <c r="D17" i="45" s="1"/>
  <c r="C17" i="45" s="1"/>
  <c r="E17" i="45" s="1"/>
  <c r="C14" i="27"/>
  <c r="E14" i="27" s="1"/>
  <c r="D15" i="27" s="1"/>
  <c r="C15" i="27" s="1"/>
  <c r="E15" i="27" s="1"/>
  <c r="D16" i="27" s="1"/>
  <c r="C16" i="27" s="1"/>
  <c r="E16" i="27" s="1"/>
  <c r="D17" i="27" s="1"/>
  <c r="C17" i="27" s="1"/>
  <c r="E17" i="27" s="1"/>
  <c r="D18" i="27" s="1"/>
  <c r="C18" i="27" s="1"/>
  <c r="E18" i="27" s="1"/>
  <c r="D19" i="27" s="1"/>
  <c r="C19" i="27" s="1"/>
  <c r="E19" i="27" s="1"/>
  <c r="D20" i="27" s="1"/>
  <c r="C20" i="27" s="1"/>
  <c r="E20" i="27" s="1"/>
  <c r="D21" i="27" s="1"/>
  <c r="C21" i="27" s="1"/>
  <c r="E21" i="27" s="1"/>
  <c r="D22" i="27" s="1"/>
  <c r="C22" i="27" s="1"/>
  <c r="E22" i="27" s="1"/>
  <c r="D23" i="27" s="1"/>
  <c r="C23" i="27" s="1"/>
  <c r="E23" i="27" s="1"/>
  <c r="D24" i="27" s="1"/>
  <c r="C24" i="27" s="1"/>
  <c r="E24" i="27" s="1"/>
  <c r="D25" i="27" s="1"/>
  <c r="C25" i="27" s="1"/>
  <c r="E25" i="27" s="1"/>
  <c r="D26" i="27" s="1"/>
  <c r="C26" i="27" s="1"/>
  <c r="E26" i="27" s="1"/>
  <c r="D27" i="27" s="1"/>
  <c r="C27" i="27" s="1"/>
  <c r="E27" i="27" s="1"/>
  <c r="D28" i="27" s="1"/>
  <c r="C28" i="27" s="1"/>
  <c r="E28" i="27" s="1"/>
  <c r="D29" i="27" s="1"/>
  <c r="C29" i="27" s="1"/>
  <c r="E29" i="27" s="1"/>
  <c r="D30" i="27" s="1"/>
  <c r="C30" i="27" s="1"/>
  <c r="E30" i="27" s="1"/>
  <c r="D31" i="27" s="1"/>
  <c r="C31" i="27" s="1"/>
  <c r="E31" i="27" s="1"/>
  <c r="D32" i="27" s="1"/>
  <c r="C32" i="27" s="1"/>
  <c r="E32" i="27" s="1"/>
  <c r="D33" i="27" s="1"/>
  <c r="C33" i="27" s="1"/>
  <c r="E33" i="27" s="1"/>
  <c r="D34" i="27" s="1"/>
  <c r="C34" i="27" s="1"/>
  <c r="E34" i="27" s="1"/>
  <c r="D35" i="27" s="1"/>
  <c r="C35" i="27" s="1"/>
  <c r="E35" i="27" s="1"/>
  <c r="D36" i="27" s="1"/>
  <c r="C36" i="27" s="1"/>
  <c r="E36" i="27" s="1"/>
  <c r="D37" i="27" s="1"/>
  <c r="C37" i="27" s="1"/>
  <c r="E37" i="27" s="1"/>
  <c r="D38" i="27" s="1"/>
  <c r="C38" i="27" s="1"/>
  <c r="E38" i="27" s="1"/>
  <c r="D39" i="27" s="1"/>
  <c r="C39" i="27" s="1"/>
  <c r="E39" i="27" s="1"/>
  <c r="D40" i="27" s="1"/>
  <c r="C40" i="27" s="1"/>
  <c r="E40" i="27" s="1"/>
  <c r="D41" i="27" s="1"/>
  <c r="C41" i="27" s="1"/>
  <c r="E41" i="27" s="1"/>
  <c r="D42" i="27" s="1"/>
  <c r="C42" i="27" s="1"/>
  <c r="E42" i="27" s="1"/>
  <c r="D43" i="27" s="1"/>
  <c r="C43" i="27" s="1"/>
  <c r="E43" i="27" s="1"/>
  <c r="C14" i="44"/>
  <c r="E14" i="44" s="1"/>
  <c r="D15" i="44" s="1"/>
  <c r="C15" i="44" s="1"/>
  <c r="E15" i="44" s="1"/>
  <c r="D16" i="44" s="1"/>
  <c r="C16" i="44" s="1"/>
  <c r="E16" i="44" s="1"/>
  <c r="L23" i="5"/>
  <c r="T23" i="5"/>
  <c r="C23" i="5"/>
  <c r="D44" i="16"/>
  <c r="V23" i="5"/>
  <c r="X23" i="5"/>
  <c r="U23" i="5"/>
  <c r="AB23" i="5"/>
  <c r="D23" i="5"/>
  <c r="N23" i="5"/>
  <c r="AN23" i="5"/>
  <c r="C15" i="32"/>
  <c r="E15" i="32" s="1"/>
  <c r="D16" i="32" s="1"/>
  <c r="C16" i="32" s="1"/>
  <c r="E16" i="32" s="1"/>
  <c r="D17" i="32" s="1"/>
  <c r="C17" i="32" s="1"/>
  <c r="E17" i="32" s="1"/>
  <c r="O23" i="5"/>
  <c r="R23" i="5"/>
  <c r="Z23" i="5"/>
  <c r="AJ23" i="5"/>
  <c r="H23" i="5"/>
  <c r="G23" i="5"/>
  <c r="C14" i="30"/>
  <c r="E14" i="30" s="1"/>
  <c r="D15" i="30" s="1"/>
  <c r="C15" i="30" s="1"/>
  <c r="E15" i="30" s="1"/>
  <c r="D16" i="30" s="1"/>
  <c r="C16" i="30" s="1"/>
  <c r="E16" i="30" s="1"/>
  <c r="D17" i="30" s="1"/>
  <c r="C17" i="30" s="1"/>
  <c r="E17" i="30" s="1"/>
  <c r="D18" i="30" s="1"/>
  <c r="C18" i="30" s="1"/>
  <c r="E18" i="30" s="1"/>
  <c r="D19" i="30" s="1"/>
  <c r="C19" i="30" s="1"/>
  <c r="E19" i="30" s="1"/>
  <c r="D20" i="30" s="1"/>
  <c r="C20" i="30" s="1"/>
  <c r="E20" i="30" s="1"/>
  <c r="D21" i="30" s="1"/>
  <c r="C21" i="30" s="1"/>
  <c r="E21" i="30" s="1"/>
  <c r="D22" i="30" s="1"/>
  <c r="C22" i="30" s="1"/>
  <c r="E22" i="30" s="1"/>
  <c r="D23" i="30" s="1"/>
  <c r="C23" i="30" s="1"/>
  <c r="E23" i="30" s="1"/>
  <c r="D24" i="30" s="1"/>
  <c r="C24" i="30" s="1"/>
  <c r="E24" i="30" s="1"/>
  <c r="D25" i="30" s="1"/>
  <c r="C25" i="30" s="1"/>
  <c r="E25" i="30" s="1"/>
  <c r="D26" i="30" s="1"/>
  <c r="C26" i="30" s="1"/>
  <c r="E26" i="30" s="1"/>
  <c r="D27" i="30" s="1"/>
  <c r="C27" i="30" s="1"/>
  <c r="E27" i="30" s="1"/>
  <c r="D28" i="30" s="1"/>
  <c r="C28" i="30" s="1"/>
  <c r="E28" i="30" s="1"/>
  <c r="D29" i="30" s="1"/>
  <c r="C29" i="30" s="1"/>
  <c r="E29" i="30" s="1"/>
  <c r="D30" i="30" s="1"/>
  <c r="C30" i="30" s="1"/>
  <c r="E30" i="30" s="1"/>
  <c r="D31" i="30" s="1"/>
  <c r="C31" i="30" s="1"/>
  <c r="E31" i="30" s="1"/>
  <c r="D32" i="30" s="1"/>
  <c r="C32" i="30" s="1"/>
  <c r="E32" i="30" s="1"/>
  <c r="D33" i="30" s="1"/>
  <c r="C33" i="30" s="1"/>
  <c r="E33" i="30" s="1"/>
  <c r="D34" i="30" s="1"/>
  <c r="C34" i="30" s="1"/>
  <c r="E34" i="30" s="1"/>
  <c r="D35" i="30" s="1"/>
  <c r="C35" i="30" s="1"/>
  <c r="E35" i="30" s="1"/>
  <c r="D36" i="30" s="1"/>
  <c r="C36" i="30" s="1"/>
  <c r="E36" i="30" s="1"/>
  <c r="D37" i="30" s="1"/>
  <c r="C37" i="30" s="1"/>
  <c r="E37" i="30" s="1"/>
  <c r="D38" i="30" s="1"/>
  <c r="C38" i="30" s="1"/>
  <c r="E38" i="30" s="1"/>
  <c r="D39" i="30" s="1"/>
  <c r="C39" i="30" s="1"/>
  <c r="E39" i="30" s="1"/>
  <c r="D40" i="30" s="1"/>
  <c r="C40" i="30" s="1"/>
  <c r="E40" i="30" s="1"/>
  <c r="D41" i="30" s="1"/>
  <c r="C41" i="30" s="1"/>
  <c r="E41" i="30" s="1"/>
  <c r="D42" i="30" s="1"/>
  <c r="C42" i="30" s="1"/>
  <c r="E42" i="30" s="1"/>
  <c r="D43" i="30" s="1"/>
  <c r="C43" i="30" s="1"/>
  <c r="E43" i="30" s="1"/>
  <c r="D44" i="30" s="1"/>
  <c r="C44" i="30" s="1"/>
  <c r="E44" i="30" s="1"/>
  <c r="D45" i="30" s="1"/>
  <c r="C45" i="30" s="1"/>
  <c r="E45" i="30" s="1"/>
  <c r="D46" i="30" s="1"/>
  <c r="C46" i="30" s="1"/>
  <c r="E46" i="30" s="1"/>
  <c r="D47" i="30" s="1"/>
  <c r="C47" i="30" s="1"/>
  <c r="E47" i="30" s="1"/>
  <c r="D48" i="30" s="1"/>
  <c r="C48" i="30" s="1"/>
  <c r="E48" i="30" s="1"/>
  <c r="D49" i="30" s="1"/>
  <c r="C49" i="30" s="1"/>
  <c r="E49" i="30" s="1"/>
  <c r="D50" i="30" s="1"/>
  <c r="C50" i="30" s="1"/>
  <c r="E50" i="30" s="1"/>
  <c r="D51" i="30" s="1"/>
  <c r="C51" i="30" s="1"/>
  <c r="E51" i="30" s="1"/>
  <c r="D52" i="30" s="1"/>
  <c r="C52" i="30" s="1"/>
  <c r="E52" i="30" s="1"/>
  <c r="D53" i="30" s="1"/>
  <c r="C53" i="30" s="1"/>
  <c r="E53" i="30" s="1"/>
  <c r="D10" i="5"/>
  <c r="D15" i="5" s="1"/>
  <c r="E52" i="4"/>
  <c r="E53" i="4" s="1"/>
  <c r="AF23" i="5"/>
  <c r="M23" i="5"/>
  <c r="Y23" i="5"/>
  <c r="AC23" i="5"/>
  <c r="I23" i="5"/>
  <c r="K23" i="5"/>
  <c r="J23" i="5"/>
  <c r="E23" i="5"/>
  <c r="W23" i="5"/>
  <c r="AM23" i="5"/>
  <c r="B23" i="5"/>
  <c r="AI23" i="5"/>
  <c r="AE23" i="5"/>
  <c r="AK23" i="5"/>
  <c r="AO23" i="5"/>
  <c r="AD23" i="5"/>
  <c r="F23" i="5"/>
  <c r="I49" i="4"/>
  <c r="O63" i="5"/>
  <c r="B41" i="18"/>
  <c r="J49" i="4"/>
  <c r="E34" i="4"/>
  <c r="E42" i="4" s="1"/>
  <c r="D42" i="4"/>
  <c r="I25" i="4"/>
  <c r="J17" i="4"/>
  <c r="J25" i="4" s="1"/>
  <c r="S23" i="5"/>
  <c r="AA23" i="5"/>
  <c r="AH23" i="5"/>
  <c r="AL23" i="5"/>
  <c r="AG23" i="5"/>
  <c r="Q23" i="5"/>
  <c r="E61" i="4"/>
  <c r="E65" i="4" s="1"/>
  <c r="D65" i="4"/>
  <c r="J13" i="4"/>
  <c r="J14" i="4" s="1"/>
  <c r="I14" i="4"/>
  <c r="E28" i="4"/>
  <c r="E31" i="4" s="1"/>
  <c r="D31" i="4"/>
  <c r="J34" i="4"/>
  <c r="J42" i="4" s="1"/>
  <c r="I42" i="4"/>
  <c r="I65" i="4"/>
  <c r="J61" i="4"/>
  <c r="J65" i="4" s="1"/>
  <c r="I31" i="4"/>
  <c r="J28" i="4"/>
  <c r="J31" i="4" s="1"/>
  <c r="D49" i="4"/>
  <c r="E45" i="4"/>
  <c r="E49" i="4" s="1"/>
  <c r="I53" i="4"/>
  <c r="J52" i="4"/>
  <c r="J53" i="4" s="1"/>
  <c r="E68" i="4"/>
  <c r="E70" i="4" s="1"/>
  <c r="D70" i="4"/>
  <c r="J56" i="4"/>
  <c r="J58" i="4" s="1"/>
  <c r="I58" i="4"/>
  <c r="D14" i="4"/>
  <c r="E13" i="4"/>
  <c r="E14" i="4" s="1"/>
  <c r="E17" i="4"/>
  <c r="E25" i="4" s="1"/>
  <c r="D25" i="4"/>
  <c r="J68" i="4"/>
  <c r="J70" i="4" s="1"/>
  <c r="I70" i="4"/>
  <c r="E56" i="4"/>
  <c r="E58" i="4" s="1"/>
  <c r="D58" i="4"/>
  <c r="D14" i="48"/>
  <c r="C14" i="48" s="1"/>
  <c r="E14" i="48" s="1"/>
  <c r="B47" i="1"/>
  <c r="E64" i="5" s="1"/>
  <c r="H72" i="4"/>
  <c r="B21" i="5"/>
  <c r="C21" i="5" s="1"/>
  <c r="D21" i="5" s="1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21" i="5" s="1"/>
  <c r="AI21" i="5" s="1"/>
  <c r="AJ21" i="5" s="1"/>
  <c r="AK21" i="5" s="1"/>
  <c r="AL21" i="5" s="1"/>
  <c r="AM21" i="5" s="1"/>
  <c r="AN21" i="5" s="1"/>
  <c r="AO21" i="5" s="1"/>
  <c r="D15" i="47"/>
  <c r="C15" i="47" s="1"/>
  <c r="E15" i="47" s="1"/>
  <c r="K56" i="3"/>
  <c r="C20" i="5" l="1"/>
  <c r="D20" i="5" s="1"/>
  <c r="E20" i="5" s="1"/>
  <c r="F20" i="5" s="1"/>
  <c r="G20" i="5" s="1"/>
  <c r="H20" i="5" s="1"/>
  <c r="I20" i="5" s="1"/>
  <c r="J20" i="5" s="1"/>
  <c r="K20" i="5" s="1"/>
  <c r="L20" i="5" s="1"/>
  <c r="M20" i="5" s="1"/>
  <c r="N20" i="5" s="1"/>
  <c r="O20" i="5" s="1"/>
  <c r="P20" i="5" s="1"/>
  <c r="Q20" i="5" s="1"/>
  <c r="R20" i="5" s="1"/>
  <c r="S20" i="5" s="1"/>
  <c r="T20" i="5" s="1"/>
  <c r="U20" i="5" s="1"/>
  <c r="V20" i="5" s="1"/>
  <c r="W20" i="5" s="1"/>
  <c r="X20" i="5" s="1"/>
  <c r="Y20" i="5" s="1"/>
  <c r="Z20" i="5" s="1"/>
  <c r="AA20" i="5" s="1"/>
  <c r="AB20" i="5" s="1"/>
  <c r="AC20" i="5" s="1"/>
  <c r="AD20" i="5" s="1"/>
  <c r="AE20" i="5" s="1"/>
  <c r="AF20" i="5" s="1"/>
  <c r="AG20" i="5" s="1"/>
  <c r="AH20" i="5" s="1"/>
  <c r="AI20" i="5" s="1"/>
  <c r="AJ20" i="5" s="1"/>
  <c r="AK20" i="5" s="1"/>
  <c r="AL20" i="5" s="1"/>
  <c r="AM20" i="5" s="1"/>
  <c r="AN20" i="5" s="1"/>
  <c r="AO20" i="5" s="1"/>
  <c r="B33" i="1"/>
  <c r="B9" i="5" s="1"/>
  <c r="B16" i="5" s="1"/>
  <c r="E10" i="5"/>
  <c r="F10" i="5" s="1"/>
  <c r="I72" i="4"/>
  <c r="D72" i="4"/>
  <c r="E72" i="4"/>
  <c r="J72" i="4"/>
  <c r="D17" i="46"/>
  <c r="C17" i="46" s="1"/>
  <c r="E17" i="46" s="1"/>
  <c r="D18" i="45"/>
  <c r="C18" i="45" s="1"/>
  <c r="E18" i="45" s="1"/>
  <c r="D15" i="48"/>
  <c r="C15" i="48" s="1"/>
  <c r="E15" i="48" s="1"/>
  <c r="D16" i="47"/>
  <c r="C16" i="47" s="1"/>
  <c r="E16" i="47" s="1"/>
  <c r="D17" i="44"/>
  <c r="C17" i="44" s="1"/>
  <c r="E17" i="44" s="1"/>
  <c r="D18" i="31"/>
  <c r="C18" i="31" s="1"/>
  <c r="E18" i="31" s="1"/>
  <c r="D18" i="32"/>
  <c r="C18" i="32" s="1"/>
  <c r="E18" i="32" s="1"/>
  <c r="AI25" i="5"/>
  <c r="G25" i="5"/>
  <c r="K25" i="5"/>
  <c r="Q25" i="5"/>
  <c r="U25" i="5"/>
  <c r="AN25" i="5"/>
  <c r="AJ25" i="5"/>
  <c r="AA25" i="5"/>
  <c r="AL25" i="5"/>
  <c r="V25" i="5"/>
  <c r="S25" i="5"/>
  <c r="R25" i="5"/>
  <c r="AE25" i="5"/>
  <c r="I25" i="5"/>
  <c r="X25" i="5"/>
  <c r="AC25" i="5"/>
  <c r="AH25" i="5"/>
  <c r="P25" i="5"/>
  <c r="J25" i="5"/>
  <c r="AM25" i="5"/>
  <c r="AO25" i="5"/>
  <c r="AG25" i="5"/>
  <c r="Z25" i="5"/>
  <c r="F25" i="5"/>
  <c r="AB25" i="5"/>
  <c r="W25" i="5"/>
  <c r="B25" i="5"/>
  <c r="AD25" i="5"/>
  <c r="D25" i="5"/>
  <c r="C25" i="5"/>
  <c r="T25" i="5"/>
  <c r="M25" i="5"/>
  <c r="Y25" i="5"/>
  <c r="AK25" i="5"/>
  <c r="N25" i="5"/>
  <c r="H25" i="5"/>
  <c r="O25" i="5"/>
  <c r="L25" i="5"/>
  <c r="AF25" i="5"/>
  <c r="E25" i="5"/>
  <c r="C9" i="5" l="1"/>
  <c r="D9" i="5" s="1"/>
  <c r="D16" i="5" s="1"/>
  <c r="B13" i="5"/>
  <c r="B17" i="5" s="1"/>
  <c r="E15" i="5"/>
  <c r="F15" i="5"/>
  <c r="G10" i="5"/>
  <c r="D18" i="44"/>
  <c r="C18" i="44" s="1"/>
  <c r="E18" i="44" s="1"/>
  <c r="D17" i="47"/>
  <c r="C17" i="47" s="1"/>
  <c r="E17" i="47" s="1"/>
  <c r="D19" i="32"/>
  <c r="C19" i="32" s="1"/>
  <c r="E19" i="32" s="1"/>
  <c r="D19" i="31"/>
  <c r="C19" i="31" s="1"/>
  <c r="E19" i="31" s="1"/>
  <c r="D16" i="48"/>
  <c r="C16" i="48" s="1"/>
  <c r="E16" i="48" s="1"/>
  <c r="D19" i="45"/>
  <c r="C19" i="45" s="1"/>
  <c r="E19" i="45" s="1"/>
  <c r="D18" i="46"/>
  <c r="C18" i="46" s="1"/>
  <c r="E18" i="46" s="1"/>
  <c r="J68" i="5"/>
  <c r="B24" i="5" l="1"/>
  <c r="J66" i="5" s="1"/>
  <c r="C13" i="5"/>
  <c r="D13" i="5"/>
  <c r="D17" i="5" s="1"/>
  <c r="D24" i="5" s="1"/>
  <c r="D27" i="5" s="1"/>
  <c r="E9" i="5"/>
  <c r="E16" i="5" s="1"/>
  <c r="C16" i="5"/>
  <c r="H10" i="5"/>
  <c r="G15" i="5"/>
  <c r="D19" i="46"/>
  <c r="C19" i="46" s="1"/>
  <c r="E19" i="46" s="1"/>
  <c r="D19" i="44"/>
  <c r="C19" i="44" s="1"/>
  <c r="E19" i="44" s="1"/>
  <c r="D20" i="32"/>
  <c r="C20" i="32" s="1"/>
  <c r="E20" i="32" s="1"/>
  <c r="D20" i="31"/>
  <c r="C20" i="31" s="1"/>
  <c r="E20" i="31" s="1"/>
  <c r="D20" i="45"/>
  <c r="C20" i="45" s="1"/>
  <c r="E20" i="45" s="1"/>
  <c r="D17" i="48"/>
  <c r="C17" i="48" s="1"/>
  <c r="E17" i="48" s="1"/>
  <c r="D18" i="47"/>
  <c r="C18" i="47" s="1"/>
  <c r="E18" i="47" s="1"/>
  <c r="B27" i="5" l="1"/>
  <c r="B39" i="5" s="1"/>
  <c r="C17" i="5"/>
  <c r="C24" i="5" s="1"/>
  <c r="C27" i="5" s="1"/>
  <c r="C40" i="5" s="1"/>
  <c r="E13" i="5"/>
  <c r="E17" i="5" s="1"/>
  <c r="E24" i="5" s="1"/>
  <c r="E27" i="5" s="1"/>
  <c r="E38" i="5" s="1"/>
  <c r="E43" i="5" s="1"/>
  <c r="F9" i="5"/>
  <c r="F16" i="5" s="1"/>
  <c r="H15" i="5"/>
  <c r="I10" i="5"/>
  <c r="D39" i="5"/>
  <c r="D40" i="5"/>
  <c r="D21" i="31"/>
  <c r="C21" i="31" s="1"/>
  <c r="E21" i="31" s="1"/>
  <c r="D19" i="47"/>
  <c r="C19" i="47" s="1"/>
  <c r="E19" i="47" s="1"/>
  <c r="D20" i="44"/>
  <c r="C20" i="44" s="1"/>
  <c r="E20" i="44" s="1"/>
  <c r="D18" i="48"/>
  <c r="C18" i="48" s="1"/>
  <c r="E18" i="48" s="1"/>
  <c r="D21" i="32"/>
  <c r="C21" i="32" s="1"/>
  <c r="E21" i="32" s="1"/>
  <c r="D20" i="46"/>
  <c r="C20" i="46" s="1"/>
  <c r="E20" i="46" s="1"/>
  <c r="D21" i="45"/>
  <c r="C21" i="45" s="1"/>
  <c r="E21" i="45" s="1"/>
  <c r="D38" i="5"/>
  <c r="D43" i="5" s="1"/>
  <c r="B38" i="5" l="1"/>
  <c r="B43" i="5" s="1"/>
  <c r="B40" i="5"/>
  <c r="C38" i="5"/>
  <c r="C43" i="5" s="1"/>
  <c r="C52" i="5" s="1"/>
  <c r="C39" i="5"/>
  <c r="F13" i="5"/>
  <c r="F17" i="5" s="1"/>
  <c r="F24" i="5" s="1"/>
  <c r="F27" i="5" s="1"/>
  <c r="F40" i="5" s="1"/>
  <c r="G9" i="5"/>
  <c r="G16" i="5" s="1"/>
  <c r="E52" i="5"/>
  <c r="E47" i="5"/>
  <c r="D47" i="5"/>
  <c r="D52" i="5"/>
  <c r="E39" i="5"/>
  <c r="E40" i="5"/>
  <c r="J10" i="5"/>
  <c r="I15" i="5"/>
  <c r="D19" i="48"/>
  <c r="C19" i="48" s="1"/>
  <c r="E19" i="48" s="1"/>
  <c r="D22" i="45"/>
  <c r="C22" i="45" s="1"/>
  <c r="E22" i="45" s="1"/>
  <c r="D22" i="32"/>
  <c r="C22" i="32" s="1"/>
  <c r="E22" i="32" s="1"/>
  <c r="D21" i="44"/>
  <c r="C21" i="44" s="1"/>
  <c r="E21" i="44" s="1"/>
  <c r="D21" i="46"/>
  <c r="C21" i="46" s="1"/>
  <c r="E21" i="46" s="1"/>
  <c r="D22" i="31"/>
  <c r="C22" i="31" s="1"/>
  <c r="E22" i="31" s="1"/>
  <c r="D20" i="47"/>
  <c r="C20" i="47" s="1"/>
  <c r="E20" i="47" s="1"/>
  <c r="B52" i="5" l="1"/>
  <c r="B47" i="5"/>
  <c r="B50" i="5" s="1"/>
  <c r="B53" i="5" s="1"/>
  <c r="G13" i="5"/>
  <c r="G17" i="5" s="1"/>
  <c r="G24" i="5" s="1"/>
  <c r="G27" i="5" s="1"/>
  <c r="H9" i="5"/>
  <c r="H16" i="5" s="1"/>
  <c r="C47" i="5"/>
  <c r="F38" i="5"/>
  <c r="F39" i="5"/>
  <c r="J15" i="5"/>
  <c r="K10" i="5"/>
  <c r="D21" i="47"/>
  <c r="C21" i="47" s="1"/>
  <c r="E21" i="47" s="1"/>
  <c r="D23" i="31"/>
  <c r="C23" i="31" s="1"/>
  <c r="E23" i="31" s="1"/>
  <c r="D22" i="46"/>
  <c r="C22" i="46" s="1"/>
  <c r="E22" i="46" s="1"/>
  <c r="D23" i="32"/>
  <c r="C23" i="32" s="1"/>
  <c r="E23" i="32" s="1"/>
  <c r="D20" i="48"/>
  <c r="C20" i="48" s="1"/>
  <c r="E20" i="48" s="1"/>
  <c r="D22" i="44"/>
  <c r="C22" i="44" s="1"/>
  <c r="E22" i="44" s="1"/>
  <c r="D23" i="45"/>
  <c r="C23" i="45" s="1"/>
  <c r="E23" i="45" s="1"/>
  <c r="B58" i="5" l="1"/>
  <c r="H13" i="5"/>
  <c r="H17" i="5" s="1"/>
  <c r="H24" i="5" s="1"/>
  <c r="H27" i="5" s="1"/>
  <c r="I9" i="5"/>
  <c r="I16" i="5" s="1"/>
  <c r="C50" i="5"/>
  <c r="C53" i="5" s="1"/>
  <c r="C58" i="5" s="1"/>
  <c r="F43" i="5"/>
  <c r="L10" i="5"/>
  <c r="K15" i="5"/>
  <c r="G40" i="5"/>
  <c r="G39" i="5"/>
  <c r="D24" i="45"/>
  <c r="C24" i="45" s="1"/>
  <c r="E24" i="45" s="1"/>
  <c r="D24" i="32"/>
  <c r="C24" i="32" s="1"/>
  <c r="E24" i="32" s="1"/>
  <c r="D23" i="44"/>
  <c r="C23" i="44" s="1"/>
  <c r="E23" i="44" s="1"/>
  <c r="D22" i="47"/>
  <c r="C22" i="47" s="1"/>
  <c r="E22" i="47" s="1"/>
  <c r="D21" i="48"/>
  <c r="C21" i="48" s="1"/>
  <c r="E21" i="48" s="1"/>
  <c r="I13" i="5"/>
  <c r="J9" i="5"/>
  <c r="J16" i="5" s="1"/>
  <c r="D23" i="46"/>
  <c r="C23" i="46" s="1"/>
  <c r="E23" i="46" s="1"/>
  <c r="D24" i="31"/>
  <c r="C24" i="31" s="1"/>
  <c r="E24" i="31" s="1"/>
  <c r="G38" i="5"/>
  <c r="G43" i="5" s="1"/>
  <c r="D50" i="5" l="1"/>
  <c r="E50" i="5" s="1"/>
  <c r="E53" i="5" s="1"/>
  <c r="E58" i="5" s="1"/>
  <c r="G47" i="5"/>
  <c r="G52" i="5"/>
  <c r="F47" i="5"/>
  <c r="F52" i="5"/>
  <c r="I17" i="5"/>
  <c r="I24" i="5" s="1"/>
  <c r="I27" i="5" s="1"/>
  <c r="I39" i="5" s="1"/>
  <c r="L15" i="5"/>
  <c r="M10" i="5"/>
  <c r="H40" i="5"/>
  <c r="H39" i="5"/>
  <c r="H38" i="5"/>
  <c r="D23" i="47"/>
  <c r="C23" i="47" s="1"/>
  <c r="E23" i="47" s="1"/>
  <c r="D25" i="32"/>
  <c r="C25" i="32" s="1"/>
  <c r="E25" i="32" s="1"/>
  <c r="D24" i="44"/>
  <c r="C24" i="44" s="1"/>
  <c r="E24" i="44" s="1"/>
  <c r="D22" i="48"/>
  <c r="C22" i="48" s="1"/>
  <c r="E22" i="48" s="1"/>
  <c r="D25" i="31"/>
  <c r="C25" i="31" s="1"/>
  <c r="E25" i="31" s="1"/>
  <c r="D24" i="46"/>
  <c r="C24" i="46" s="1"/>
  <c r="E24" i="46" s="1"/>
  <c r="D25" i="45"/>
  <c r="C25" i="45" s="1"/>
  <c r="E25" i="45" s="1"/>
  <c r="J13" i="5"/>
  <c r="K9" i="5"/>
  <c r="K16" i="5" s="1"/>
  <c r="D53" i="5" l="1"/>
  <c r="D58" i="5" s="1"/>
  <c r="F50" i="5"/>
  <c r="F53" i="5" s="1"/>
  <c r="F58" i="5" s="1"/>
  <c r="H43" i="5"/>
  <c r="I40" i="5"/>
  <c r="I38" i="5"/>
  <c r="I43" i="5" s="1"/>
  <c r="M15" i="5"/>
  <c r="N10" i="5"/>
  <c r="D25" i="46"/>
  <c r="C25" i="46" s="1"/>
  <c r="E25" i="46" s="1"/>
  <c r="D26" i="32"/>
  <c r="C26" i="32" s="1"/>
  <c r="E26" i="32" s="1"/>
  <c r="D23" i="48"/>
  <c r="C23" i="48" s="1"/>
  <c r="E23" i="48" s="1"/>
  <c r="D26" i="45"/>
  <c r="C26" i="45" s="1"/>
  <c r="E26" i="45" s="1"/>
  <c r="D26" i="31"/>
  <c r="C26" i="31" s="1"/>
  <c r="E26" i="31" s="1"/>
  <c r="J17" i="5"/>
  <c r="J24" i="5" s="1"/>
  <c r="J27" i="5" s="1"/>
  <c r="D25" i="44"/>
  <c r="C25" i="44" s="1"/>
  <c r="E25" i="44" s="1"/>
  <c r="L9" i="5"/>
  <c r="L16" i="5" s="1"/>
  <c r="K13" i="5"/>
  <c r="D24" i="47"/>
  <c r="C24" i="47" s="1"/>
  <c r="E24" i="47" s="1"/>
  <c r="G50" i="5" l="1"/>
  <c r="G53" i="5" s="1"/>
  <c r="G58" i="5" s="1"/>
  <c r="I47" i="5"/>
  <c r="I52" i="5"/>
  <c r="H52" i="5"/>
  <c r="H47" i="5"/>
  <c r="H50" i="5" s="1"/>
  <c r="K17" i="5"/>
  <c r="K24" i="5" s="1"/>
  <c r="K27" i="5" s="1"/>
  <c r="K38" i="5" s="1"/>
  <c r="K43" i="5" s="1"/>
  <c r="O10" i="5"/>
  <c r="N15" i="5"/>
  <c r="J40" i="5"/>
  <c r="J39" i="5"/>
  <c r="D24" i="48"/>
  <c r="C24" i="48" s="1"/>
  <c r="E24" i="48" s="1"/>
  <c r="D26" i="44"/>
  <c r="C26" i="44" s="1"/>
  <c r="E26" i="44" s="1"/>
  <c r="J38" i="5"/>
  <c r="J43" i="5" s="1"/>
  <c r="D25" i="47"/>
  <c r="C25" i="47" s="1"/>
  <c r="E25" i="47" s="1"/>
  <c r="D27" i="31"/>
  <c r="C27" i="31" s="1"/>
  <c r="E27" i="31" s="1"/>
  <c r="D27" i="32"/>
  <c r="C27" i="32" s="1"/>
  <c r="E27" i="32" s="1"/>
  <c r="D26" i="46"/>
  <c r="C26" i="46" s="1"/>
  <c r="E26" i="46" s="1"/>
  <c r="D27" i="45"/>
  <c r="C27" i="45" s="1"/>
  <c r="E27" i="45" s="1"/>
  <c r="M9" i="5"/>
  <c r="M16" i="5" s="1"/>
  <c r="L13" i="5"/>
  <c r="I50" i="5" l="1"/>
  <c r="I53" i="5" s="1"/>
  <c r="I58" i="5" s="1"/>
  <c r="H53" i="5"/>
  <c r="H58" i="5" s="1"/>
  <c r="K52" i="5"/>
  <c r="K47" i="5"/>
  <c r="J47" i="5"/>
  <c r="J52" i="5"/>
  <c r="L17" i="5"/>
  <c r="L24" i="5" s="1"/>
  <c r="L27" i="5" s="1"/>
  <c r="L40" i="5" s="1"/>
  <c r="K39" i="5"/>
  <c r="K40" i="5"/>
  <c r="P10" i="5"/>
  <c r="O15" i="5"/>
  <c r="D28" i="31"/>
  <c r="C28" i="31" s="1"/>
  <c r="E28" i="31" s="1"/>
  <c r="D28" i="32"/>
  <c r="C28" i="32" s="1"/>
  <c r="E28" i="32" s="1"/>
  <c r="D28" i="45"/>
  <c r="C28" i="45" s="1"/>
  <c r="E28" i="45" s="1"/>
  <c r="D27" i="46"/>
  <c r="C27" i="46" s="1"/>
  <c r="E27" i="46" s="1"/>
  <c r="M13" i="5"/>
  <c r="N9" i="5"/>
  <c r="N16" i="5" s="1"/>
  <c r="D25" i="48"/>
  <c r="C25" i="48" s="1"/>
  <c r="E25" i="48" s="1"/>
  <c r="D26" i="47"/>
  <c r="C26" i="47" s="1"/>
  <c r="E26" i="47" s="1"/>
  <c r="D27" i="44"/>
  <c r="C27" i="44" s="1"/>
  <c r="E27" i="44" s="1"/>
  <c r="J50" i="5" l="1"/>
  <c r="K50" i="5" s="1"/>
  <c r="K53" i="5" s="1"/>
  <c r="K58" i="5" s="1"/>
  <c r="L38" i="5"/>
  <c r="L39" i="5"/>
  <c r="M17" i="5"/>
  <c r="M24" i="5" s="1"/>
  <c r="M27" i="5" s="1"/>
  <c r="M39" i="5" s="1"/>
  <c r="Q10" i="5"/>
  <c r="P15" i="5"/>
  <c r="D27" i="47"/>
  <c r="C27" i="47" s="1"/>
  <c r="E27" i="47" s="1"/>
  <c r="D28" i="46"/>
  <c r="C28" i="46" s="1"/>
  <c r="E28" i="46" s="1"/>
  <c r="D26" i="48"/>
  <c r="C26" i="48" s="1"/>
  <c r="E26" i="48" s="1"/>
  <c r="D28" i="44"/>
  <c r="C28" i="44" s="1"/>
  <c r="E28" i="44" s="1"/>
  <c r="D29" i="31"/>
  <c r="C29" i="31" s="1"/>
  <c r="E29" i="31" s="1"/>
  <c r="N13" i="5"/>
  <c r="O9" i="5"/>
  <c r="O16" i="5" s="1"/>
  <c r="D29" i="32"/>
  <c r="C29" i="32" s="1"/>
  <c r="E29" i="32" s="1"/>
  <c r="J53" i="5" l="1"/>
  <c r="J58" i="5" s="1"/>
  <c r="L43" i="5"/>
  <c r="M38" i="5"/>
  <c r="M40" i="5"/>
  <c r="R10" i="5"/>
  <c r="Q15" i="5"/>
  <c r="N17" i="5"/>
  <c r="N24" i="5" s="1"/>
  <c r="N27" i="5" s="1"/>
  <c r="N38" i="5" s="1"/>
  <c r="N43" i="5" s="1"/>
  <c r="D30" i="31"/>
  <c r="C30" i="31" s="1"/>
  <c r="E30" i="31" s="1"/>
  <c r="D28" i="47"/>
  <c r="C28" i="47" s="1"/>
  <c r="E28" i="47" s="1"/>
  <c r="D27" i="48"/>
  <c r="C27" i="48" s="1"/>
  <c r="E27" i="48" s="1"/>
  <c r="D29" i="44"/>
  <c r="C29" i="44" s="1"/>
  <c r="E29" i="44" s="1"/>
  <c r="D30" i="32"/>
  <c r="C30" i="32" s="1"/>
  <c r="E30" i="32" s="1"/>
  <c r="P9" i="5"/>
  <c r="P16" i="5" s="1"/>
  <c r="O13" i="5"/>
  <c r="L47" i="5" l="1"/>
  <c r="L50" i="5" s="1"/>
  <c r="L53" i="5" s="1"/>
  <c r="L52" i="5"/>
  <c r="N47" i="5"/>
  <c r="N52" i="5"/>
  <c r="M43" i="5"/>
  <c r="S10" i="5"/>
  <c r="R15" i="5"/>
  <c r="N40" i="5"/>
  <c r="N39" i="5"/>
  <c r="D28" i="48"/>
  <c r="C28" i="48" s="1"/>
  <c r="E28" i="48" s="1"/>
  <c r="D30" i="44"/>
  <c r="C30" i="44" s="1"/>
  <c r="E30" i="44" s="1"/>
  <c r="D31" i="31"/>
  <c r="C31" i="31" s="1"/>
  <c r="E31" i="31" s="1"/>
  <c r="D31" i="32"/>
  <c r="C31" i="32" s="1"/>
  <c r="E31" i="32" s="1"/>
  <c r="Q9" i="5"/>
  <c r="Q16" i="5" s="1"/>
  <c r="P13" i="5"/>
  <c r="D29" i="47"/>
  <c r="C29" i="47" s="1"/>
  <c r="E29" i="47" s="1"/>
  <c r="O17" i="5"/>
  <c r="O24" i="5" s="1"/>
  <c r="O27" i="5" s="1"/>
  <c r="L58" i="5" l="1"/>
  <c r="M47" i="5"/>
  <c r="M50" i="5" s="1"/>
  <c r="M52" i="5"/>
  <c r="P71" i="5"/>
  <c r="P70" i="5" s="1"/>
  <c r="P69" i="5" s="1"/>
  <c r="P68" i="5" s="1"/>
  <c r="P67" i="5" s="1"/>
  <c r="P66" i="5" s="1"/>
  <c r="P65" i="5" s="1"/>
  <c r="P64" i="5" s="1"/>
  <c r="P63" i="5" s="1"/>
  <c r="T10" i="5"/>
  <c r="S15" i="5"/>
  <c r="O40" i="5"/>
  <c r="O39" i="5"/>
  <c r="D30" i="47"/>
  <c r="C30" i="47" s="1"/>
  <c r="E30" i="47" s="1"/>
  <c r="D32" i="32"/>
  <c r="C32" i="32" s="1"/>
  <c r="E32" i="32" s="1"/>
  <c r="D29" i="48"/>
  <c r="C29" i="48" s="1"/>
  <c r="E29" i="48" s="1"/>
  <c r="O38" i="5"/>
  <c r="O43" i="5" s="1"/>
  <c r="D32" i="31"/>
  <c r="C32" i="31" s="1"/>
  <c r="E32" i="31" s="1"/>
  <c r="D31" i="44"/>
  <c r="C31" i="44" s="1"/>
  <c r="E31" i="44" s="1"/>
  <c r="P17" i="5"/>
  <c r="P24" i="5" s="1"/>
  <c r="P27" i="5" s="1"/>
  <c r="R9" i="5"/>
  <c r="R16" i="5" s="1"/>
  <c r="Q13" i="5"/>
  <c r="N50" i="5" l="1"/>
  <c r="N53" i="5" s="1"/>
  <c r="N58" i="5" s="1"/>
  <c r="M53" i="5"/>
  <c r="M58" i="5" s="1"/>
  <c r="O52" i="5"/>
  <c r="O47" i="5"/>
  <c r="T15" i="5"/>
  <c r="U10" i="5"/>
  <c r="P39" i="5"/>
  <c r="P40" i="5"/>
  <c r="D33" i="31"/>
  <c r="C33" i="31" s="1"/>
  <c r="E33" i="31" s="1"/>
  <c r="D31" i="47"/>
  <c r="C31" i="47" s="1"/>
  <c r="E31" i="47" s="1"/>
  <c r="D30" i="48"/>
  <c r="C30" i="48" s="1"/>
  <c r="E30" i="48" s="1"/>
  <c r="D32" i="44"/>
  <c r="C32" i="44" s="1"/>
  <c r="E32" i="44" s="1"/>
  <c r="P38" i="5"/>
  <c r="P43" i="5" s="1"/>
  <c r="Q17" i="5"/>
  <c r="Q24" i="5" s="1"/>
  <c r="Q27" i="5" s="1"/>
  <c r="D33" i="32"/>
  <c r="C33" i="32" s="1"/>
  <c r="E33" i="32" s="1"/>
  <c r="S9" i="5"/>
  <c r="S16" i="5" s="1"/>
  <c r="R13" i="5"/>
  <c r="O50" i="5" l="1"/>
  <c r="O53" i="5" s="1"/>
  <c r="O58" i="5" s="1"/>
  <c r="P47" i="5"/>
  <c r="P52" i="5"/>
  <c r="V10" i="5"/>
  <c r="U15" i="5"/>
  <c r="R17" i="5"/>
  <c r="R24" i="5" s="1"/>
  <c r="R27" i="5" s="1"/>
  <c r="R40" i="5" s="1"/>
  <c r="Q39" i="5"/>
  <c r="Q40" i="5"/>
  <c r="D33" i="44"/>
  <c r="C33" i="44" s="1"/>
  <c r="E33" i="44" s="1"/>
  <c r="D31" i="48"/>
  <c r="C31" i="48" s="1"/>
  <c r="E31" i="48" s="1"/>
  <c r="D34" i="31"/>
  <c r="C34" i="31" s="1"/>
  <c r="E34" i="31" s="1"/>
  <c r="D34" i="32"/>
  <c r="C34" i="32" s="1"/>
  <c r="E34" i="32" s="1"/>
  <c r="Q38" i="5"/>
  <c r="Q43" i="5" s="1"/>
  <c r="D32" i="47"/>
  <c r="C32" i="47" s="1"/>
  <c r="E32" i="47" s="1"/>
  <c r="T9" i="5"/>
  <c r="T16" i="5" s="1"/>
  <c r="S13" i="5"/>
  <c r="P50" i="5" l="1"/>
  <c r="P53" i="5" s="1"/>
  <c r="P58" i="5" s="1"/>
  <c r="Q47" i="5"/>
  <c r="Q52" i="5"/>
  <c r="S17" i="5"/>
  <c r="S24" i="5" s="1"/>
  <c r="S27" i="5" s="1"/>
  <c r="S39" i="5" s="1"/>
  <c r="R39" i="5"/>
  <c r="R38" i="5"/>
  <c r="W10" i="5"/>
  <c r="V15" i="5"/>
  <c r="D35" i="32"/>
  <c r="C35" i="32" s="1"/>
  <c r="E35" i="32" s="1"/>
  <c r="D34" i="44"/>
  <c r="C34" i="44" s="1"/>
  <c r="E34" i="44" s="1"/>
  <c r="D35" i="31"/>
  <c r="C35" i="31" s="1"/>
  <c r="E35" i="31" s="1"/>
  <c r="D33" i="47"/>
  <c r="C33" i="47" s="1"/>
  <c r="E33" i="47" s="1"/>
  <c r="U9" i="5"/>
  <c r="U16" i="5" s="1"/>
  <c r="T13" i="5"/>
  <c r="D32" i="48"/>
  <c r="C32" i="48" s="1"/>
  <c r="E32" i="48" s="1"/>
  <c r="Q50" i="5" l="1"/>
  <c r="Q53" i="5" s="1"/>
  <c r="Q58" i="5" s="1"/>
  <c r="R43" i="5"/>
  <c r="S38" i="5"/>
  <c r="S40" i="5"/>
  <c r="W15" i="5"/>
  <c r="X10" i="5"/>
  <c r="D34" i="47"/>
  <c r="C34" i="47" s="1"/>
  <c r="E34" i="47" s="1"/>
  <c r="D36" i="31"/>
  <c r="C36" i="31" s="1"/>
  <c r="E36" i="31" s="1"/>
  <c r="D33" i="48"/>
  <c r="C33" i="48" s="1"/>
  <c r="E33" i="48" s="1"/>
  <c r="T17" i="5"/>
  <c r="T24" i="5" s="1"/>
  <c r="T27" i="5" s="1"/>
  <c r="V9" i="5"/>
  <c r="V16" i="5" s="1"/>
  <c r="U13" i="5"/>
  <c r="D35" i="44"/>
  <c r="C35" i="44" s="1"/>
  <c r="E35" i="44" s="1"/>
  <c r="D36" i="32"/>
  <c r="C36" i="32" s="1"/>
  <c r="E36" i="32" s="1"/>
  <c r="S43" i="5" l="1"/>
  <c r="R47" i="5"/>
  <c r="R50" i="5" s="1"/>
  <c r="R53" i="5" s="1"/>
  <c r="R52" i="5"/>
  <c r="X15" i="5"/>
  <c r="Y10" i="5"/>
  <c r="T40" i="5"/>
  <c r="T39" i="5"/>
  <c r="D36" i="44"/>
  <c r="C36" i="44" s="1"/>
  <c r="E36" i="44" s="1"/>
  <c r="D34" i="48"/>
  <c r="C34" i="48" s="1"/>
  <c r="E34" i="48" s="1"/>
  <c r="U17" i="5"/>
  <c r="U24" i="5" s="1"/>
  <c r="U27" i="5" s="1"/>
  <c r="D37" i="31"/>
  <c r="C37" i="31" s="1"/>
  <c r="E37" i="31" s="1"/>
  <c r="W9" i="5"/>
  <c r="W16" i="5" s="1"/>
  <c r="V13" i="5"/>
  <c r="T38" i="5"/>
  <c r="T43" i="5" s="1"/>
  <c r="D37" i="32"/>
  <c r="C37" i="32" s="1"/>
  <c r="E37" i="32" s="1"/>
  <c r="D35" i="47"/>
  <c r="C35" i="47" s="1"/>
  <c r="E35" i="47" s="1"/>
  <c r="R58" i="5" l="1"/>
  <c r="T47" i="5"/>
  <c r="T52" i="5"/>
  <c r="S52" i="5"/>
  <c r="S47" i="5"/>
  <c r="S50" i="5" s="1"/>
  <c r="S53" i="5" s="1"/>
  <c r="Z10" i="5"/>
  <c r="Y15" i="5"/>
  <c r="U40" i="5"/>
  <c r="U39" i="5"/>
  <c r="D36" i="47"/>
  <c r="C36" i="47" s="1"/>
  <c r="E36" i="47" s="1"/>
  <c r="D38" i="32"/>
  <c r="C38" i="32" s="1"/>
  <c r="E38" i="32" s="1"/>
  <c r="D37" i="44"/>
  <c r="C37" i="44" s="1"/>
  <c r="E37" i="44" s="1"/>
  <c r="X9" i="5"/>
  <c r="X16" i="5" s="1"/>
  <c r="W13" i="5"/>
  <c r="D38" i="31"/>
  <c r="C38" i="31" s="1"/>
  <c r="E38" i="31" s="1"/>
  <c r="U38" i="5"/>
  <c r="U43" i="5" s="1"/>
  <c r="D35" i="48"/>
  <c r="C35" i="48" s="1"/>
  <c r="E35" i="48" s="1"/>
  <c r="V17" i="5"/>
  <c r="V24" i="5" s="1"/>
  <c r="V27" i="5" s="1"/>
  <c r="S58" i="5" l="1"/>
  <c r="T50" i="5"/>
  <c r="T53" i="5" s="1"/>
  <c r="T58" i="5" s="1"/>
  <c r="U47" i="5"/>
  <c r="U52" i="5"/>
  <c r="AA10" i="5"/>
  <c r="Z15" i="5"/>
  <c r="V40" i="5"/>
  <c r="V39" i="5"/>
  <c r="D38" i="44"/>
  <c r="C38" i="44" s="1"/>
  <c r="E38" i="44" s="1"/>
  <c r="D39" i="32"/>
  <c r="C39" i="32" s="1"/>
  <c r="E39" i="32" s="1"/>
  <c r="X13" i="5"/>
  <c r="Y9" i="5"/>
  <c r="Y16" i="5" s="1"/>
  <c r="V38" i="5"/>
  <c r="V43" i="5" s="1"/>
  <c r="D36" i="48"/>
  <c r="C36" i="48" s="1"/>
  <c r="E36" i="48" s="1"/>
  <c r="D39" i="31"/>
  <c r="C39" i="31" s="1"/>
  <c r="E39" i="31" s="1"/>
  <c r="D37" i="47"/>
  <c r="C37" i="47" s="1"/>
  <c r="E37" i="47" s="1"/>
  <c r="W17" i="5"/>
  <c r="W24" i="5" s="1"/>
  <c r="W27" i="5" s="1"/>
  <c r="U50" i="5" l="1"/>
  <c r="U53" i="5" s="1"/>
  <c r="U58" i="5" s="1"/>
  <c r="V47" i="5"/>
  <c r="V52" i="5"/>
  <c r="AB10" i="5"/>
  <c r="AA15" i="5"/>
  <c r="W40" i="5"/>
  <c r="W39" i="5"/>
  <c r="D38" i="47"/>
  <c r="C38" i="47" s="1"/>
  <c r="E38" i="47" s="1"/>
  <c r="D40" i="32"/>
  <c r="C40" i="32" s="1"/>
  <c r="E40" i="32" s="1"/>
  <c r="D37" i="48"/>
  <c r="C37" i="48" s="1"/>
  <c r="E37" i="48" s="1"/>
  <c r="D39" i="44"/>
  <c r="C39" i="44" s="1"/>
  <c r="E39" i="44" s="1"/>
  <c r="W38" i="5"/>
  <c r="W43" i="5" s="1"/>
  <c r="X17" i="5"/>
  <c r="X24" i="5" s="1"/>
  <c r="X27" i="5" s="1"/>
  <c r="Y13" i="5"/>
  <c r="Z9" i="5"/>
  <c r="Z16" i="5" s="1"/>
  <c r="D40" i="31"/>
  <c r="C40" i="31" s="1"/>
  <c r="E40" i="31" s="1"/>
  <c r="V50" i="5" l="1"/>
  <c r="V53" i="5" s="1"/>
  <c r="V58" i="5" s="1"/>
  <c r="W52" i="5"/>
  <c r="W47" i="5"/>
  <c r="AC10" i="5"/>
  <c r="AB15" i="5"/>
  <c r="X40" i="5"/>
  <c r="X39" i="5"/>
  <c r="D41" i="31"/>
  <c r="C41" i="31" s="1"/>
  <c r="E41" i="31" s="1"/>
  <c r="D40" i="44"/>
  <c r="C40" i="44" s="1"/>
  <c r="E40" i="44" s="1"/>
  <c r="D41" i="32"/>
  <c r="C41" i="32" s="1"/>
  <c r="E41" i="32" s="1"/>
  <c r="D38" i="48"/>
  <c r="C38" i="48" s="1"/>
  <c r="E38" i="48" s="1"/>
  <c r="AA9" i="5"/>
  <c r="AA16" i="5" s="1"/>
  <c r="Z13" i="5"/>
  <c r="Y17" i="5"/>
  <c r="Y24" i="5" s="1"/>
  <c r="Y27" i="5" s="1"/>
  <c r="X38" i="5"/>
  <c r="X43" i="5" s="1"/>
  <c r="D39" i="47"/>
  <c r="C39" i="47" s="1"/>
  <c r="E39" i="47" s="1"/>
  <c r="W50" i="5" l="1"/>
  <c r="W53" i="5" s="1"/>
  <c r="W58" i="5" s="1"/>
  <c r="X47" i="5"/>
  <c r="X52" i="5"/>
  <c r="AC15" i="5"/>
  <c r="AD10" i="5"/>
  <c r="Z17" i="5"/>
  <c r="Z24" i="5" s="1"/>
  <c r="Z27" i="5" s="1"/>
  <c r="Z39" i="5" s="1"/>
  <c r="Y40" i="5"/>
  <c r="Y39" i="5"/>
  <c r="D39" i="48"/>
  <c r="C39" i="48" s="1"/>
  <c r="E39" i="48" s="1"/>
  <c r="D42" i="32"/>
  <c r="C42" i="32" s="1"/>
  <c r="E42" i="32" s="1"/>
  <c r="D42" i="31"/>
  <c r="C42" i="31" s="1"/>
  <c r="E42" i="31" s="1"/>
  <c r="Y38" i="5"/>
  <c r="Y43" i="5" s="1"/>
  <c r="D41" i="44"/>
  <c r="C41" i="44" s="1"/>
  <c r="E41" i="44" s="1"/>
  <c r="D40" i="47"/>
  <c r="C40" i="47" s="1"/>
  <c r="E40" i="47" s="1"/>
  <c r="AA13" i="5"/>
  <c r="AB9" i="5"/>
  <c r="AB16" i="5" s="1"/>
  <c r="X50" i="5" l="1"/>
  <c r="X53" i="5" s="1"/>
  <c r="X58" i="5" s="1"/>
  <c r="Y47" i="5"/>
  <c r="Y52" i="5"/>
  <c r="AD15" i="5"/>
  <c r="AE10" i="5"/>
  <c r="Z38" i="5"/>
  <c r="Z40" i="5"/>
  <c r="D43" i="31"/>
  <c r="C43" i="31" s="1"/>
  <c r="E43" i="31" s="1"/>
  <c r="D42" i="44"/>
  <c r="C42" i="44" s="1"/>
  <c r="E42" i="44" s="1"/>
  <c r="AC9" i="5"/>
  <c r="AC16" i="5" s="1"/>
  <c r="AB13" i="5"/>
  <c r="AA17" i="5"/>
  <c r="AA24" i="5" s="1"/>
  <c r="AA27" i="5" s="1"/>
  <c r="D41" i="47"/>
  <c r="C41" i="47" s="1"/>
  <c r="E41" i="47" s="1"/>
  <c r="D40" i="48"/>
  <c r="C40" i="48" s="1"/>
  <c r="E40" i="48" s="1"/>
  <c r="D43" i="32"/>
  <c r="C43" i="32" s="1"/>
  <c r="E43" i="32" s="1"/>
  <c r="Y50" i="5" l="1"/>
  <c r="Y53" i="5" s="1"/>
  <c r="Y58" i="5" s="1"/>
  <c r="Z43" i="5"/>
  <c r="AF10" i="5"/>
  <c r="AE15" i="5"/>
  <c r="AA40" i="5"/>
  <c r="AA39" i="5"/>
  <c r="D41" i="48"/>
  <c r="C41" i="48" s="1"/>
  <c r="E41" i="48" s="1"/>
  <c r="D43" i="44"/>
  <c r="C43" i="44" s="1"/>
  <c r="E43" i="44" s="1"/>
  <c r="D44" i="31"/>
  <c r="C44" i="31" s="1"/>
  <c r="E44" i="31" s="1"/>
  <c r="AA38" i="5"/>
  <c r="AA43" i="5" s="1"/>
  <c r="AD9" i="5"/>
  <c r="AD16" i="5" s="1"/>
  <c r="AC13" i="5"/>
  <c r="AB17" i="5"/>
  <c r="AB24" i="5" s="1"/>
  <c r="AB27" i="5" s="1"/>
  <c r="D44" i="32"/>
  <c r="C44" i="32" s="1"/>
  <c r="E44" i="32" s="1"/>
  <c r="D42" i="47"/>
  <c r="C42" i="47" s="1"/>
  <c r="E42" i="47" s="1"/>
  <c r="AA47" i="5" l="1"/>
  <c r="AA52" i="5"/>
  <c r="Z47" i="5"/>
  <c r="Z50" i="5" s="1"/>
  <c r="Z53" i="5" s="1"/>
  <c r="Z52" i="5"/>
  <c r="AF15" i="5"/>
  <c r="AG10" i="5"/>
  <c r="AC17" i="5"/>
  <c r="AC24" i="5" s="1"/>
  <c r="AC27" i="5" s="1"/>
  <c r="AC39" i="5" s="1"/>
  <c r="AB40" i="5"/>
  <c r="AB39" i="5"/>
  <c r="D45" i="32"/>
  <c r="C45" i="32" s="1"/>
  <c r="E45" i="32" s="1"/>
  <c r="D43" i="47"/>
  <c r="C43" i="47" s="1"/>
  <c r="E43" i="47" s="1"/>
  <c r="D45" i="31"/>
  <c r="C45" i="31" s="1"/>
  <c r="E45" i="31" s="1"/>
  <c r="D44" i="44"/>
  <c r="C44" i="44" s="1"/>
  <c r="E44" i="44" s="1"/>
  <c r="D42" i="48"/>
  <c r="C42" i="48" s="1"/>
  <c r="E42" i="48" s="1"/>
  <c r="AB38" i="5"/>
  <c r="AB43" i="5" s="1"/>
  <c r="AD13" i="5"/>
  <c r="AE9" i="5"/>
  <c r="AE16" i="5" s="1"/>
  <c r="Z58" i="5" l="1"/>
  <c r="AA50" i="5"/>
  <c r="AA53" i="5" s="1"/>
  <c r="AA58" i="5" s="1"/>
  <c r="AB52" i="5"/>
  <c r="AB47" i="5"/>
  <c r="AH10" i="5"/>
  <c r="AG15" i="5"/>
  <c r="AC38" i="5"/>
  <c r="AC40" i="5"/>
  <c r="D45" i="44"/>
  <c r="C45" i="44" s="1"/>
  <c r="E45" i="44" s="1"/>
  <c r="D43" i="48"/>
  <c r="C43" i="48" s="1"/>
  <c r="E43" i="48" s="1"/>
  <c r="D46" i="32"/>
  <c r="C46" i="32" s="1"/>
  <c r="E46" i="32" s="1"/>
  <c r="D46" i="31"/>
  <c r="C46" i="31" s="1"/>
  <c r="E46" i="31" s="1"/>
  <c r="D44" i="47"/>
  <c r="C44" i="47" s="1"/>
  <c r="E44" i="47" s="1"/>
  <c r="AF9" i="5"/>
  <c r="AF16" i="5" s="1"/>
  <c r="AE13" i="5"/>
  <c r="AD17" i="5"/>
  <c r="AD24" i="5" s="1"/>
  <c r="AD27" i="5" s="1"/>
  <c r="AB50" i="5" l="1"/>
  <c r="AB53" i="5" s="1"/>
  <c r="AB58" i="5" s="1"/>
  <c r="AC43" i="5"/>
  <c r="AH15" i="5"/>
  <c r="AI10" i="5"/>
  <c r="AD40" i="5"/>
  <c r="AD39" i="5"/>
  <c r="D44" i="48"/>
  <c r="C44" i="48" s="1"/>
  <c r="E44" i="48" s="1"/>
  <c r="D47" i="32"/>
  <c r="C47" i="32" s="1"/>
  <c r="E47" i="32" s="1"/>
  <c r="D47" i="31"/>
  <c r="C47" i="31" s="1"/>
  <c r="E47" i="31" s="1"/>
  <c r="D46" i="44"/>
  <c r="C46" i="44" s="1"/>
  <c r="E46" i="44" s="1"/>
  <c r="AG9" i="5"/>
  <c r="AG16" i="5" s="1"/>
  <c r="AF13" i="5"/>
  <c r="D45" i="47"/>
  <c r="C45" i="47" s="1"/>
  <c r="E45" i="47" s="1"/>
  <c r="AD38" i="5"/>
  <c r="AD43" i="5" s="1"/>
  <c r="AE17" i="5"/>
  <c r="AE24" i="5" s="1"/>
  <c r="AE27" i="5" s="1"/>
  <c r="AD47" i="5" l="1"/>
  <c r="AD52" i="5"/>
  <c r="AC52" i="5"/>
  <c r="AC47" i="5"/>
  <c r="AC50" i="5" s="1"/>
  <c r="AF17" i="5"/>
  <c r="AF24" i="5" s="1"/>
  <c r="AF27" i="5" s="1"/>
  <c r="AF38" i="5" s="1"/>
  <c r="AF43" i="5" s="1"/>
  <c r="AI15" i="5"/>
  <c r="AJ10" i="5"/>
  <c r="AE40" i="5"/>
  <c r="AE39" i="5"/>
  <c r="D47" i="44"/>
  <c r="C47" i="44" s="1"/>
  <c r="E47" i="44" s="1"/>
  <c r="D48" i="31"/>
  <c r="C48" i="31" s="1"/>
  <c r="E48" i="31" s="1"/>
  <c r="D48" i="32"/>
  <c r="C48" i="32" s="1"/>
  <c r="E48" i="32" s="1"/>
  <c r="D46" i="47"/>
  <c r="C46" i="47" s="1"/>
  <c r="E46" i="47" s="1"/>
  <c r="D45" i="48"/>
  <c r="C45" i="48" s="1"/>
  <c r="E45" i="48" s="1"/>
  <c r="AE38" i="5"/>
  <c r="AE43" i="5" s="1"/>
  <c r="AH9" i="5"/>
  <c r="AH16" i="5" s="1"/>
  <c r="AG13" i="5"/>
  <c r="AD50" i="5" l="1"/>
  <c r="AD53" i="5" s="1"/>
  <c r="AD58" i="5" s="1"/>
  <c r="AC53" i="5"/>
  <c r="AC58" i="5" s="1"/>
  <c r="AF47" i="5"/>
  <c r="AF52" i="5"/>
  <c r="AE52" i="5"/>
  <c r="AE47" i="5"/>
  <c r="AF39" i="5"/>
  <c r="AF40" i="5"/>
  <c r="AG17" i="5"/>
  <c r="AG24" i="5" s="1"/>
  <c r="AG27" i="5" s="1"/>
  <c r="AG39" i="5" s="1"/>
  <c r="AJ15" i="5"/>
  <c r="AK10" i="5"/>
  <c r="D47" i="47"/>
  <c r="C47" i="47" s="1"/>
  <c r="E47" i="47" s="1"/>
  <c r="D48" i="44"/>
  <c r="C48" i="44" s="1"/>
  <c r="E48" i="44" s="1"/>
  <c r="D49" i="32"/>
  <c r="C49" i="32" s="1"/>
  <c r="E49" i="32" s="1"/>
  <c r="AI9" i="5"/>
  <c r="AI16" i="5" s="1"/>
  <c r="AH13" i="5"/>
  <c r="D46" i="48"/>
  <c r="C46" i="48" s="1"/>
  <c r="E46" i="48" s="1"/>
  <c r="D49" i="31"/>
  <c r="C49" i="31" s="1"/>
  <c r="E49" i="31" s="1"/>
  <c r="AE50" i="5" l="1"/>
  <c r="AF50" i="5" s="1"/>
  <c r="AF53" i="5" s="1"/>
  <c r="AF58" i="5" s="1"/>
  <c r="AG40" i="5"/>
  <c r="AG38" i="5"/>
  <c r="AH17" i="5"/>
  <c r="AH24" i="5" s="1"/>
  <c r="AH27" i="5" s="1"/>
  <c r="AH38" i="5" s="1"/>
  <c r="AH43" i="5" s="1"/>
  <c r="AL10" i="5"/>
  <c r="AK15" i="5"/>
  <c r="D50" i="31"/>
  <c r="C50" i="31" s="1"/>
  <c r="E50" i="31" s="1"/>
  <c r="D47" i="48"/>
  <c r="C47" i="48" s="1"/>
  <c r="E47" i="48" s="1"/>
  <c r="D50" i="32"/>
  <c r="C50" i="32" s="1"/>
  <c r="E50" i="32" s="1"/>
  <c r="AJ9" i="5"/>
  <c r="AJ16" i="5" s="1"/>
  <c r="AI13" i="5"/>
  <c r="D48" i="47"/>
  <c r="C48" i="47" s="1"/>
  <c r="E48" i="47" s="1"/>
  <c r="D49" i="44"/>
  <c r="C49" i="44" s="1"/>
  <c r="E49" i="44" s="1"/>
  <c r="AE53" i="5" l="1"/>
  <c r="AE58" i="5" s="1"/>
  <c r="AH47" i="5"/>
  <c r="AH52" i="5"/>
  <c r="AG43" i="5"/>
  <c r="AH39" i="5"/>
  <c r="AH40" i="5"/>
  <c r="AL15" i="5"/>
  <c r="AM10" i="5"/>
  <c r="D49" i="47"/>
  <c r="C49" i="47" s="1"/>
  <c r="E49" i="47" s="1"/>
  <c r="D51" i="32"/>
  <c r="C51" i="32" s="1"/>
  <c r="E51" i="32" s="1"/>
  <c r="D50" i="44"/>
  <c r="C50" i="44" s="1"/>
  <c r="E50" i="44" s="1"/>
  <c r="D48" i="48"/>
  <c r="C48" i="48" s="1"/>
  <c r="E48" i="48" s="1"/>
  <c r="AK9" i="5"/>
  <c r="AK16" i="5" s="1"/>
  <c r="AJ13" i="5"/>
  <c r="AI17" i="5"/>
  <c r="AI24" i="5" s="1"/>
  <c r="AI27" i="5" s="1"/>
  <c r="D51" i="31"/>
  <c r="C51" i="31" s="1"/>
  <c r="E51" i="31" s="1"/>
  <c r="AG47" i="5" l="1"/>
  <c r="AG50" i="5" s="1"/>
  <c r="AG52" i="5"/>
  <c r="AN10" i="5"/>
  <c r="AM15" i="5"/>
  <c r="AI40" i="5"/>
  <c r="AI39" i="5"/>
  <c r="D51" i="44"/>
  <c r="C51" i="44" s="1"/>
  <c r="E51" i="44" s="1"/>
  <c r="D52" i="31"/>
  <c r="C52" i="31" s="1"/>
  <c r="E52" i="31" s="1"/>
  <c r="D50" i="47"/>
  <c r="C50" i="47" s="1"/>
  <c r="E50" i="47" s="1"/>
  <c r="AI38" i="5"/>
  <c r="AI43" i="5" s="1"/>
  <c r="D49" i="48"/>
  <c r="C49" i="48" s="1"/>
  <c r="E49" i="48" s="1"/>
  <c r="D52" i="32"/>
  <c r="C52" i="32" s="1"/>
  <c r="E52" i="32" s="1"/>
  <c r="AJ17" i="5"/>
  <c r="AJ24" i="5" s="1"/>
  <c r="AJ27" i="5" s="1"/>
  <c r="AL9" i="5"/>
  <c r="AL16" i="5" s="1"/>
  <c r="AK13" i="5"/>
  <c r="AH50" i="5" l="1"/>
  <c r="AH53" i="5" s="1"/>
  <c r="AH58" i="5" s="1"/>
  <c r="AG53" i="5"/>
  <c r="AG58" i="5" s="1"/>
  <c r="AI52" i="5"/>
  <c r="AI47" i="5"/>
  <c r="AO10" i="5"/>
  <c r="AO15" i="5" s="1"/>
  <c r="AN15" i="5"/>
  <c r="AJ39" i="5"/>
  <c r="AJ40" i="5"/>
  <c r="D50" i="48"/>
  <c r="C50" i="48" s="1"/>
  <c r="E50" i="48" s="1"/>
  <c r="D53" i="32"/>
  <c r="C53" i="32" s="1"/>
  <c r="E53" i="32" s="1"/>
  <c r="AJ38" i="5"/>
  <c r="AJ43" i="5" s="1"/>
  <c r="AL13" i="5"/>
  <c r="AM9" i="5"/>
  <c r="AM16" i="5" s="1"/>
  <c r="D51" i="47"/>
  <c r="C51" i="47" s="1"/>
  <c r="E51" i="47" s="1"/>
  <c r="D53" i="31"/>
  <c r="C53" i="31" s="1"/>
  <c r="E53" i="31" s="1"/>
  <c r="AK17" i="5"/>
  <c r="AK24" i="5" s="1"/>
  <c r="AK27" i="5" s="1"/>
  <c r="D52" i="44"/>
  <c r="C52" i="44" s="1"/>
  <c r="E52" i="44" s="1"/>
  <c r="AI50" i="5" l="1"/>
  <c r="AI53" i="5" s="1"/>
  <c r="AI58" i="5" s="1"/>
  <c r="AJ52" i="5"/>
  <c r="AJ47" i="5"/>
  <c r="AK39" i="5"/>
  <c r="AK40" i="5"/>
  <c r="AL17" i="5"/>
  <c r="AL24" i="5" s="1"/>
  <c r="AL27" i="5" s="1"/>
  <c r="D51" i="48"/>
  <c r="C51" i="48" s="1"/>
  <c r="E51" i="48" s="1"/>
  <c r="D52" i="47"/>
  <c r="C52" i="47" s="1"/>
  <c r="E52" i="47" s="1"/>
  <c r="D53" i="44"/>
  <c r="C53" i="44" s="1"/>
  <c r="E53" i="44" s="1"/>
  <c r="AM13" i="5"/>
  <c r="AN9" i="5"/>
  <c r="AN16" i="5" s="1"/>
  <c r="AK38" i="5"/>
  <c r="AK43" i="5" s="1"/>
  <c r="AJ50" i="5" l="1"/>
  <c r="AJ53" i="5" s="1"/>
  <c r="AJ58" i="5" s="1"/>
  <c r="AK52" i="5"/>
  <c r="AK47" i="5"/>
  <c r="AM17" i="5"/>
  <c r="AM24" i="5" s="1"/>
  <c r="AM27" i="5" s="1"/>
  <c r="AM40" i="5" s="1"/>
  <c r="AL38" i="5"/>
  <c r="AL40" i="5"/>
  <c r="AL39" i="5"/>
  <c r="D53" i="47"/>
  <c r="C53" i="47" s="1"/>
  <c r="E53" i="47" s="1"/>
  <c r="D52" i="48"/>
  <c r="C52" i="48" s="1"/>
  <c r="E52" i="48" s="1"/>
  <c r="AO9" i="5"/>
  <c r="AO16" i="5" s="1"/>
  <c r="AN13" i="5"/>
  <c r="AK50" i="5" l="1"/>
  <c r="AK53" i="5" s="1"/>
  <c r="AK58" i="5" s="1"/>
  <c r="AL43" i="5"/>
  <c r="AM38" i="5"/>
  <c r="AM39" i="5"/>
  <c r="AN17" i="5"/>
  <c r="AN24" i="5" s="1"/>
  <c r="AN27" i="5" s="1"/>
  <c r="AN39" i="5" s="1"/>
  <c r="AO13" i="5"/>
  <c r="D53" i="48"/>
  <c r="C53" i="48" s="1"/>
  <c r="E53" i="48" s="1"/>
  <c r="AM43" i="5" l="1"/>
  <c r="AL52" i="5"/>
  <c r="AL47" i="5"/>
  <c r="AL50" i="5" s="1"/>
  <c r="AL53" i="5" s="1"/>
  <c r="AN38" i="5"/>
  <c r="AN40" i="5"/>
  <c r="AO17" i="5"/>
  <c r="AO24" i="5" s="1"/>
  <c r="AO27" i="5" s="1"/>
  <c r="AL58" i="5" l="1"/>
  <c r="AN43" i="5"/>
  <c r="AM52" i="5"/>
  <c r="AM47" i="5"/>
  <c r="AM50" i="5" s="1"/>
  <c r="AM53" i="5" s="1"/>
  <c r="AM58" i="5" s="1"/>
  <c r="AO38" i="5"/>
  <c r="AO40" i="5"/>
  <c r="AO39" i="5"/>
  <c r="AO43" i="5" l="1"/>
  <c r="AN47" i="5"/>
  <c r="AN50" i="5" s="1"/>
  <c r="AN53" i="5" s="1"/>
  <c r="AN52" i="5"/>
  <c r="AN58" i="5" l="1"/>
  <c r="AO47" i="5"/>
  <c r="AO50" i="5" s="1"/>
  <c r="AO53" i="5" s="1"/>
  <c r="AO52" i="5"/>
  <c r="AO58" i="5" l="1"/>
</calcChain>
</file>

<file path=xl/comments1.xml><?xml version="1.0" encoding="utf-8"?>
<comments xmlns="http://schemas.openxmlformats.org/spreadsheetml/2006/main">
  <authors>
    <author>COP User</author>
  </authors>
  <commentList>
    <comment ref="Q42" authorId="0" shapeId="0">
      <text>
        <r>
          <rPr>
            <b/>
            <sz val="9"/>
            <color indexed="81"/>
            <rFont val="Tahoma"/>
            <family val="2"/>
          </rPr>
          <t>COP User:</t>
        </r>
        <r>
          <rPr>
            <sz val="9"/>
            <color indexed="81"/>
            <rFont val="Tahoma"/>
            <family val="2"/>
          </rPr>
          <t xml:space="preserve">
I'm not sure why this formula isn't ending on the appropiate year. </t>
        </r>
      </text>
    </comment>
  </commentList>
</comments>
</file>

<file path=xl/sharedStrings.xml><?xml version="1.0" encoding="utf-8"?>
<sst xmlns="http://schemas.openxmlformats.org/spreadsheetml/2006/main" count="964" uniqueCount="701">
  <si>
    <t>TOTAL # UNITS</t>
  </si>
  <si>
    <t>TOTAL LAND SQUARE FOOTAGE</t>
  </si>
  <si>
    <t>TOTAL BUILDING SQUARE FOOTAGE</t>
  </si>
  <si>
    <t>LAUNDRY &amp; MISC. INCOME/YEAR</t>
  </si>
  <si>
    <t>INTEREST INCOME</t>
  </si>
  <si>
    <t>OPERATING EXPENSES/UNIT/YEAR</t>
  </si>
  <si>
    <t>TOTAL DEVELOPMENT COSTS</t>
  </si>
  <si>
    <t>PROJECT DEVELOPER:</t>
  </si>
  <si>
    <t>Project Name:</t>
  </si>
  <si>
    <t>Project Address:</t>
  </si>
  <si>
    <t>Developer:</t>
  </si>
  <si>
    <t>Gross Building Area (sf)</t>
  </si>
  <si>
    <t xml:space="preserve"> </t>
  </si>
  <si>
    <t>1. LAND COSTS:</t>
  </si>
  <si>
    <t xml:space="preserve">    Purchase Price (a)</t>
  </si>
  <si>
    <t xml:space="preserve">    Closing Costs (b)</t>
  </si>
  <si>
    <t xml:space="preserve">    Appraisal (c)</t>
  </si>
  <si>
    <t xml:space="preserve">    Holding Costs (d)</t>
  </si>
  <si>
    <t>TOTAL LAND COSTS</t>
  </si>
  <si>
    <t>2. FEES/PERMITS &amp; STUDIES</t>
  </si>
  <si>
    <t xml:space="preserve">    Building Fees and Permits (a)</t>
  </si>
  <si>
    <t xml:space="preserve">    Surveys/Soils/Variance (b)</t>
  </si>
  <si>
    <t xml:space="preserve">    Environmental Documentation/Toxic Report (c)</t>
  </si>
  <si>
    <t xml:space="preserve">    Arch. &amp; Engineering Fees                  </t>
  </si>
  <si>
    <t xml:space="preserve">         Design (d)</t>
  </si>
  <si>
    <t xml:space="preserve">         Subtotal:</t>
  </si>
  <si>
    <t>TOTAL FEES/PERMITS &amp; STUDIES</t>
  </si>
  <si>
    <t>3. DIRECT CONSTRUCTION COSTS:</t>
  </si>
  <si>
    <t xml:space="preserve">    Demolition (a)</t>
  </si>
  <si>
    <t xml:space="preserve">    Toxic Abatement (b)</t>
  </si>
  <si>
    <t xml:space="preserve">    Off-Site Improvements (c)</t>
  </si>
  <si>
    <t xml:space="preserve">    Onsite Improvements (d)</t>
  </si>
  <si>
    <t xml:space="preserve">    Landscaping/Irrigation System (e)</t>
  </si>
  <si>
    <t xml:space="preserve">    Parking (f)</t>
  </si>
  <si>
    <t xml:space="preserve">    Residential Construction (g)</t>
  </si>
  <si>
    <t xml:space="preserve">    Contractor's Overhead &amp; Profit (h)</t>
  </si>
  <si>
    <t xml:space="preserve">    General Conditions (i)</t>
  </si>
  <si>
    <t xml:space="preserve">    Performance Bond (j)</t>
  </si>
  <si>
    <t xml:space="preserve">        Subtotal:      </t>
  </si>
  <si>
    <t xml:space="preserve">    Construction Contingency (k)</t>
  </si>
  <si>
    <t>TOTAL DIRECT CONSTRUCTION COSTS</t>
  </si>
  <si>
    <t>4. INDIRECT CONSTRUCTION COSTS</t>
  </si>
  <si>
    <t xml:space="preserve">    Developer's Fee (a)</t>
  </si>
  <si>
    <t xml:space="preserve">    Deferred Developer Fee (b)</t>
  </si>
  <si>
    <t xml:space="preserve">    Development Consultant (c)</t>
  </si>
  <si>
    <t xml:space="preserve">    Construction Manager (d)</t>
  </si>
  <si>
    <t xml:space="preserve">    Builders Risk/Liability Insurance (e)</t>
  </si>
  <si>
    <t xml:space="preserve">    Real Estate Taxes (f)</t>
  </si>
  <si>
    <t xml:space="preserve">    Legal - Organizational (g)</t>
  </si>
  <si>
    <t xml:space="preserve">    Legal - Syndication (h)</t>
  </si>
  <si>
    <t xml:space="preserve">    Post Construction Audit (i)</t>
  </si>
  <si>
    <t xml:space="preserve">    Relocation (j)</t>
  </si>
  <si>
    <t xml:space="preserve">    Indirect Construction Costs Contingency (k)</t>
  </si>
  <si>
    <t>TOTAL INDIRECT CONSTRUCTION COSTS</t>
  </si>
  <si>
    <t>5. RENT-UP COSTS</t>
  </si>
  <si>
    <t xml:space="preserve">    Marketing/Advertising Expense (a)</t>
  </si>
  <si>
    <t xml:space="preserve">    Lease-up Reserve (b)</t>
  </si>
  <si>
    <t xml:space="preserve">    Capitalized Operating Reserve (c)</t>
  </si>
  <si>
    <t xml:space="preserve">    Common Area Furnishings (d)</t>
  </si>
  <si>
    <t>TOTAL RENT-UP/MARKETING COSTS</t>
  </si>
  <si>
    <t>6. FINANCING COSTS</t>
  </si>
  <si>
    <t xml:space="preserve">    Construction Loan Interest (a)</t>
  </si>
  <si>
    <t xml:space="preserve">    Construction Loan Fees (b)</t>
  </si>
  <si>
    <t xml:space="preserve">    As-Built Appraisal (c)</t>
  </si>
  <si>
    <t xml:space="preserve">    Constr. Lender Legal (d)</t>
  </si>
  <si>
    <t xml:space="preserve">    Permanent Loan Fees/Closing Costs (e)</t>
  </si>
  <si>
    <t xml:space="preserve">    Tax Credit Allocation Fee (f)</t>
  </si>
  <si>
    <t xml:space="preserve">    Syndication Costs (g)</t>
  </si>
  <si>
    <t xml:space="preserve">    Bridge Loan Interest/Costs (h)</t>
  </si>
  <si>
    <t xml:space="preserve">    Title and Recording (Constr./Perm.) (i)</t>
  </si>
  <si>
    <t>TOTAL FINANCING COSTS</t>
  </si>
  <si>
    <t>7. SUBTOTAL DEVELOPMENT COSTS</t>
  </si>
  <si>
    <t xml:space="preserve">    TOTAL LAND COSTS</t>
  </si>
  <si>
    <t>RENT SCHEDULE</t>
  </si>
  <si>
    <t>Developer Name:</t>
  </si>
  <si>
    <t>Total</t>
  </si>
  <si>
    <t>Percent</t>
  </si>
  <si>
    <t>EXHIBIT 3</t>
  </si>
  <si>
    <t>OPERATING EXPENSES</t>
  </si>
  <si>
    <t>1.  MANAGEMENT</t>
  </si>
  <si>
    <t xml:space="preserve">    TOTAL MANAGEMENT</t>
  </si>
  <si>
    <t>2.  ADMINISTRATION</t>
  </si>
  <si>
    <t xml:space="preserve">     Marketing (a)</t>
  </si>
  <si>
    <t xml:space="preserve">     Audit (b)</t>
  </si>
  <si>
    <t xml:space="preserve">     Legal (c)</t>
  </si>
  <si>
    <t xml:space="preserve">     Office Expenses (d)</t>
  </si>
  <si>
    <t xml:space="preserve">    TOTAL ADMINISTRATION</t>
  </si>
  <si>
    <t xml:space="preserve">3.  SALARIES AND BENEFITS                                                           </t>
  </si>
  <si>
    <t xml:space="preserve">     On-Site Manager/Asst. Manager (a)</t>
  </si>
  <si>
    <t xml:space="preserve">     Maintenance Personnel (b)</t>
  </si>
  <si>
    <t xml:space="preserve">     Janitorial Personnel (c)</t>
  </si>
  <si>
    <t xml:space="preserve">     Case Manager (d)</t>
  </si>
  <si>
    <t xml:space="preserve">     Housekeepers (e)</t>
  </si>
  <si>
    <t xml:space="preserve">     Payroll Txs, Ins &amp; Wkr. Comp. (f)</t>
  </si>
  <si>
    <t xml:space="preserve">    TOTAL SALARIES</t>
  </si>
  <si>
    <t>4.  MAINTENANCE</t>
  </si>
  <si>
    <t xml:space="preserve">     Supplies (a)</t>
  </si>
  <si>
    <t xml:space="preserve">     Repairs Contract (b)</t>
  </si>
  <si>
    <t xml:space="preserve">     Pest Control (c)</t>
  </si>
  <si>
    <t xml:space="preserve">     Grounds Contract (d)</t>
  </si>
  <si>
    <t xml:space="preserve">     Interior Painting (e)</t>
  </si>
  <si>
    <t xml:space="preserve">     Other (f)</t>
  </si>
  <si>
    <t xml:space="preserve">    TOTAL MAINTENANCE</t>
  </si>
  <si>
    <t>5.  UTILITIES NOT PAID BY TENANTS</t>
  </si>
  <si>
    <t xml:space="preserve">     Trash Removal (a)</t>
  </si>
  <si>
    <t xml:space="preserve">     Electricity (b)</t>
  </si>
  <si>
    <t xml:space="preserve">     Water/Sewer (c)</t>
  </si>
  <si>
    <t xml:space="preserve">     Gas (d)</t>
  </si>
  <si>
    <t xml:space="preserve">    TOTAL UTILITIES</t>
  </si>
  <si>
    <t>6.  INSURANCE</t>
  </si>
  <si>
    <t xml:space="preserve">     Property &amp; Liability Insurance (a)</t>
  </si>
  <si>
    <t xml:space="preserve">    TOTAL INSURANCE</t>
  </si>
  <si>
    <t>7.  TAXES</t>
  </si>
  <si>
    <t xml:space="preserve">     Business Tax and License (b)</t>
  </si>
  <si>
    <t xml:space="preserve">    TOTAL TAXES</t>
  </si>
  <si>
    <t>8.  OTHER</t>
  </si>
  <si>
    <t xml:space="preserve">     Support Services (b)</t>
  </si>
  <si>
    <t xml:space="preserve">    TOTAL OTHER</t>
  </si>
  <si>
    <t>TOTAL OPERATING EXPENSES</t>
  </si>
  <si>
    <t>EXHIBIT 4</t>
  </si>
  <si>
    <t>CASH FLOW ANALYSIS</t>
  </si>
  <si>
    <t>Project Address</t>
  </si>
  <si>
    <t>ASSUMPTIONS:</t>
  </si>
  <si>
    <t>Per Unit</t>
  </si>
  <si>
    <t xml:space="preserve">Residential Income Infl. Rate: </t>
  </si>
  <si>
    <t>TOTAL DEV. COSTS:</t>
  </si>
  <si>
    <t>Number of Units:</t>
  </si>
  <si>
    <t>Accum 15 yr Op Reserv: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</si>
  <si>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</si>
  <si>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</si>
  <si>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</si>
  <si>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</si>
  <si>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</si>
  <si>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</si>
  <si>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</si>
  <si>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</si>
  <si>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</si>
  <si>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</si>
  <si>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</si>
  <si>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</si>
  <si>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</si>
  <si>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</si>
  <si>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</si>
  <si>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 xml:space="preserve">Residential Income </t>
  </si>
  <si>
    <t xml:space="preserve">Laundry &amp; Miscellaneous </t>
  </si>
  <si>
    <t>GROSS INCOME</t>
  </si>
  <si>
    <t>EFFECTIVE GROSS INCOME</t>
  </si>
  <si>
    <t>Real Estate Taxes</t>
  </si>
  <si>
    <t xml:space="preserve">Operating Reserve </t>
  </si>
  <si>
    <t>Replacement Reserve</t>
  </si>
  <si>
    <t>NOI BEFORE DEBT SERVICE</t>
  </si>
  <si>
    <t>Other</t>
  </si>
  <si>
    <t>LAHD</t>
  </si>
  <si>
    <t>Unit Type</t>
  </si>
  <si>
    <t xml:space="preserve">         Reimbursable (e)</t>
  </si>
  <si>
    <t>Total Number of Units</t>
  </si>
  <si>
    <t>Units @ 60% criteria</t>
  </si>
  <si>
    <t>of total units</t>
  </si>
  <si>
    <t>NOFA 2000</t>
  </si>
  <si>
    <t>Units</t>
  </si>
  <si>
    <t>Gross Land</t>
  </si>
  <si>
    <t>Development</t>
  </si>
  <si>
    <t>Average</t>
  </si>
  <si>
    <t>Variance</t>
  </si>
  <si>
    <t>Cost</t>
  </si>
  <si>
    <t>Per unit</t>
  </si>
  <si>
    <t>Bond assumptions:</t>
  </si>
  <si>
    <t>interim bond: ("A" bond) 50% of tdc - minimum amount of bond (see Exhibit 6); must include reserve for 2 yrs (6% of bond amt - find in "rent up costs")</t>
  </si>
  <si>
    <t>2% of bond amt is cost of issuance (perm loan fees); for rehabs: 15% minimum of bond must be spent on rehabilitation costs</t>
  </si>
  <si>
    <t>Flag</t>
  </si>
  <si>
    <t>Diff</t>
  </si>
  <si>
    <t>NEW CONSTRUCTION FEASIBILITY</t>
  </si>
  <si>
    <t>Capitalized Op Reserv:</t>
  </si>
  <si>
    <t xml:space="preserve">     Real Estate Taxes (a)</t>
  </si>
  <si>
    <t>Gross Non-Res Floor Area</t>
  </si>
  <si>
    <t xml:space="preserve">     Contract Management Fee (a)</t>
  </si>
  <si>
    <t>Deferred Developer Fee</t>
  </si>
  <si>
    <t>Interim Sources:</t>
  </si>
  <si>
    <t>Conventional</t>
  </si>
  <si>
    <t>Industry</t>
  </si>
  <si>
    <t>HUD 202</t>
  </si>
  <si>
    <t>Tax Credit</t>
  </si>
  <si>
    <t>Bonds</t>
  </si>
  <si>
    <t>Tax ID #</t>
  </si>
  <si>
    <t>PROJECT STATUS SUMMARY</t>
  </si>
  <si>
    <t>PROJECT NAME</t>
  </si>
  <si>
    <t>Address</t>
  </si>
  <si>
    <t>Address/es</t>
  </si>
  <si>
    <t>Units:</t>
  </si>
  <si>
    <t>CBTS:</t>
  </si>
  <si>
    <t>DATE:</t>
  </si>
  <si>
    <t>Rent schedule:</t>
  </si>
  <si>
    <t>PROGRAM:</t>
  </si>
  <si>
    <t>Program Type:</t>
  </si>
  <si>
    <t>Developer Phone #:</t>
  </si>
  <si>
    <t>Principals:</t>
  </si>
  <si>
    <t>Deferred Dev fees</t>
  </si>
  <si>
    <t>AHP subsidy</t>
  </si>
  <si>
    <t>LAHD Staff</t>
  </si>
  <si>
    <t>Permament Sources:</t>
  </si>
  <si>
    <t>%TAX CREDIT:</t>
  </si>
  <si>
    <t>Issues:</t>
  </si>
  <si>
    <t>Status:</t>
  </si>
  <si>
    <t>Next Steps:</t>
  </si>
  <si>
    <t>Council District</t>
  </si>
  <si>
    <t>Section 108</t>
  </si>
  <si>
    <t>Census Tract</t>
  </si>
  <si>
    <t>Exhibit 2 - RENT</t>
  </si>
  <si>
    <t>CBTS DATA</t>
  </si>
  <si>
    <t>Project #</t>
  </si>
  <si>
    <t>Contract #</t>
  </si>
  <si>
    <t>Status</t>
  </si>
  <si>
    <t>PROJECT INFO</t>
  </si>
  <si>
    <t>Program Type (New Const., Rehab, Special..)</t>
  </si>
  <si>
    <t>Restricted Units</t>
  </si>
  <si>
    <t>Covenant Term</t>
  </si>
  <si>
    <t>PROJECT OWNER/BORROWER INFO</t>
  </si>
  <si>
    <t>PRINCIPALS/OWNER NAME</t>
  </si>
  <si>
    <t>Mailing Address:</t>
  </si>
  <si>
    <t>City, State, Zip code</t>
  </si>
  <si>
    <t>Fax Number</t>
  </si>
  <si>
    <t>Legal Status (Limited Partnership, Non-profit etc.)</t>
  </si>
  <si>
    <t>Assessor's Parcel #</t>
  </si>
  <si>
    <t>Description:</t>
  </si>
  <si>
    <t>Affordable housing for low income large families</t>
  </si>
  <si>
    <t>Description</t>
  </si>
  <si>
    <t xml:space="preserve">Construction </t>
  </si>
  <si>
    <t>Estimate Completion Date</t>
  </si>
  <si>
    <t>Units Before Construction</t>
  </si>
  <si>
    <t>Units After Construction</t>
  </si>
  <si>
    <r>
      <t>% of Median Income Units</t>
    </r>
    <r>
      <rPr>
        <sz val="12"/>
        <rFont val="Arial"/>
      </rPr>
      <t xml:space="preserve"> (# of ending units at pertinent income range)</t>
    </r>
  </si>
  <si>
    <r>
      <t xml:space="preserve">% of Median Income Rent </t>
    </r>
    <r>
      <rPr>
        <sz val="12"/>
        <rFont val="Arial"/>
      </rPr>
      <t>(monthly gross rent for ending units)</t>
    </r>
  </si>
  <si>
    <t>FIDO Code</t>
  </si>
  <si>
    <t>Mngr Code</t>
  </si>
  <si>
    <t>City Atty name</t>
  </si>
  <si>
    <t>Atty Phone</t>
  </si>
  <si>
    <t>PROJECT  STATISTICAL  AND STAFF INFO</t>
  </si>
  <si>
    <t>PROJECT FINANCING PROFILE</t>
  </si>
  <si>
    <t>LAHD Funding/Loan Amount</t>
  </si>
  <si>
    <t>Program Type</t>
  </si>
  <si>
    <t>Year NOFA Authorization</t>
  </si>
  <si>
    <t>Total Devt. Cost</t>
  </si>
  <si>
    <t>HOPWA</t>
  </si>
  <si>
    <t>ENVIRONMENTAL CHECKLIST</t>
  </si>
  <si>
    <t>Name of Developer/Owner</t>
  </si>
  <si>
    <t>Contact Person:</t>
  </si>
  <si>
    <t>Contact Person</t>
  </si>
  <si>
    <t>Phone Number</t>
  </si>
  <si>
    <t>FIDO/Staff</t>
  </si>
  <si>
    <t>FIDO Phone</t>
  </si>
  <si>
    <t>Census Tract #</t>
  </si>
  <si>
    <t>Age of structure</t>
  </si>
  <si>
    <t>Funding Source (CDBG, HOME, etc.)</t>
  </si>
  <si>
    <t>Funding Amount</t>
  </si>
  <si>
    <t>Program Year</t>
  </si>
  <si>
    <t>QUESTIONS AND ATTACHMENTS</t>
  </si>
  <si>
    <t>If yes, will project comply with existing zone and district plan designations?</t>
  </si>
  <si>
    <t>2) Will the project require any discretionary actions such as zoning variances, density bonus, parking variances, etc?</t>
  </si>
  <si>
    <t>Closest Cross St.</t>
  </si>
  <si>
    <r>
      <t xml:space="preserve">3) If building is over 50 years old, have you </t>
    </r>
    <r>
      <rPr>
        <b/>
        <sz val="12"/>
        <rFont val="Arial"/>
        <family val="2"/>
      </rPr>
      <t>attached a copy</t>
    </r>
    <r>
      <rPr>
        <sz val="12"/>
        <rFont val="Arial"/>
        <family val="2"/>
      </rPr>
      <t xml:space="preserve"> of the original building permint/certificate of occupancy and photos of the structure?</t>
    </r>
  </si>
  <si>
    <r>
      <t xml:space="preserve">4) If the project includes funds for acquisition, have you </t>
    </r>
    <r>
      <rPr>
        <b/>
        <sz val="12"/>
        <rFont val="Arial"/>
        <family val="2"/>
      </rPr>
      <t>attached a copy</t>
    </r>
    <r>
      <rPr>
        <sz val="12"/>
        <rFont val="Arial"/>
        <family val="2"/>
      </rPr>
      <t xml:space="preserve"> of the Phase 1 Site Assessment?</t>
    </r>
  </si>
  <si>
    <r>
      <t>LOAN AGREEMENT CONTROL FORM (</t>
    </r>
    <r>
      <rPr>
        <b/>
        <i/>
        <sz val="12"/>
        <color indexed="9"/>
        <rFont val="Arial"/>
        <family val="2"/>
      </rPr>
      <t>ALL ITEMS MUST BE COMPLETED)</t>
    </r>
  </si>
  <si>
    <t>Date:</t>
  </si>
  <si>
    <t>From:</t>
  </si>
  <si>
    <t>HOUSING PRODUCTION</t>
  </si>
  <si>
    <t>Finance Officer</t>
  </si>
  <si>
    <t>City Atty:</t>
  </si>
  <si>
    <t>Tel. No.</t>
  </si>
  <si>
    <t>PROJECT INFO/NAME</t>
  </si>
  <si>
    <t>Address:</t>
  </si>
  <si>
    <t>Borrower Name</t>
  </si>
  <si>
    <t>SSN/Tax ID</t>
  </si>
  <si>
    <t>Mailing Address for Legal Notices as provided in loan docs</t>
  </si>
  <si>
    <t>Tel. No/s.</t>
  </si>
  <si>
    <t>Contract #:</t>
  </si>
  <si>
    <t>Tel. Ext.</t>
  </si>
  <si>
    <t>CONSTRUCTION &amp; TECHNICAL SERVICES</t>
  </si>
  <si>
    <t>Date today:</t>
  </si>
  <si>
    <t>Initiating Unit:</t>
  </si>
  <si>
    <t>HOUSING PRODUCTION Major Projects</t>
  </si>
  <si>
    <t>Finance Off:</t>
  </si>
  <si>
    <t>Project address:</t>
  </si>
  <si>
    <t>Mailing address:</t>
  </si>
  <si>
    <t>Owner Name:</t>
  </si>
  <si>
    <t>Tel. No. (if any)</t>
  </si>
  <si>
    <t>Davis-Bacon Applicable?</t>
  </si>
  <si>
    <t>Project Type</t>
  </si>
  <si>
    <t xml:space="preserve">Comparison of existing scope and estimate or </t>
  </si>
  <si>
    <t>original</t>
  </si>
  <si>
    <t>Work write up</t>
  </si>
  <si>
    <t>Cost estimate</t>
  </si>
  <si>
    <t>Pre-concept review inspection &amp; analysis</t>
  </si>
  <si>
    <t>% of earthquake damage &amp; cost analysis</t>
  </si>
  <si>
    <t>RCS Report due date (must be provided to FDO by)</t>
  </si>
  <si>
    <t>Loan committee date</t>
  </si>
  <si>
    <t>Council submission date</t>
  </si>
  <si>
    <t>Site meeting sked date</t>
  </si>
  <si>
    <t>Services requested (check where applicable)</t>
  </si>
  <si>
    <t>Reason for due date (check where applicable)</t>
  </si>
  <si>
    <t>Coordination w/ orig lender</t>
  </si>
  <si>
    <t>Assigned RCS:</t>
  </si>
  <si>
    <t>RCS name/code</t>
  </si>
  <si>
    <t xml:space="preserve">1) Will project increase the density of units on site? </t>
  </si>
  <si>
    <t>Yes</t>
  </si>
  <si>
    <t>No</t>
  </si>
  <si>
    <t>HOUSING SERVICES DOCUMENT REQUEST FORM</t>
  </si>
  <si>
    <t>CBTS #</t>
  </si>
  <si>
    <t>LOAN #</t>
  </si>
  <si>
    <t>FDO:</t>
  </si>
  <si>
    <t>RCS:</t>
  </si>
  <si>
    <t>Project Name</t>
  </si>
  <si>
    <t>Borrower:</t>
  </si>
  <si>
    <t>Day Phone:</t>
  </si>
  <si>
    <t>Fax</t>
  </si>
  <si>
    <t>Mangmnt. Co.:</t>
  </si>
  <si>
    <t>Pager:</t>
  </si>
  <si>
    <t>PROJECT INFORMATION</t>
  </si>
  <si>
    <t>Total Loan Amt:</t>
  </si>
  <si>
    <t>Program Name:</t>
  </si>
  <si>
    <t>Total Units</t>
  </si>
  <si>
    <t>Total restricted</t>
  </si>
  <si>
    <t># of HOME units</t>
  </si>
  <si>
    <t>APN</t>
  </si>
  <si>
    <t>City Contract #:</t>
  </si>
  <si>
    <t>PROJECT FUNDING</t>
  </si>
  <si>
    <t>Loan Start:</t>
  </si>
  <si>
    <t>Loan Term (yrs.):</t>
  </si>
  <si>
    <t>Completion Date:</t>
  </si>
  <si>
    <t>Covenant Affordability Term (yrs):</t>
  </si>
  <si>
    <t>Restrictions/Bed Type:</t>
  </si>
  <si>
    <t>Funding Source/s:</t>
  </si>
  <si>
    <t>Comments:</t>
  </si>
  <si>
    <t>CBTS Project #:</t>
  </si>
  <si>
    <r>
      <t xml:space="preserve">Loan #: </t>
    </r>
    <r>
      <rPr>
        <b/>
        <sz val="10"/>
        <rFont val="Arial"/>
        <family val="2"/>
      </rPr>
      <t>(to be provided by loan servicing)</t>
    </r>
  </si>
  <si>
    <t>% of MEDIAN INCOME UNITS AND % of MEDIAN INCOME RENT</t>
  </si>
  <si>
    <t>Efficiency</t>
  </si>
  <si>
    <t>SRO</t>
  </si>
  <si>
    <t>2 Bedroom</t>
  </si>
  <si>
    <t>1 Bedroom</t>
  </si>
  <si>
    <t>3 Bedroom</t>
  </si>
  <si>
    <t>4 Bedroom</t>
  </si>
  <si>
    <t>60 Percent %</t>
  </si>
  <si>
    <t>50 Percent %</t>
  </si>
  <si>
    <t>35 Percent %</t>
  </si>
  <si>
    <t>80 Percent %</t>
  </si>
  <si>
    <t>UNITS</t>
  </si>
  <si>
    <t>CD #:</t>
  </si>
  <si>
    <t>$ Mo. Gro. Rent</t>
  </si>
  <si>
    <t>CDBG Amt.</t>
  </si>
  <si>
    <t>HOME Amt.</t>
  </si>
  <si>
    <t>TOTAL DEV. COSTS EXHIBIT 1:</t>
  </si>
  <si>
    <t>LOAN TERMS:</t>
  </si>
  <si>
    <t>Agreement Date:</t>
  </si>
  <si>
    <t>Note Date:</t>
  </si>
  <si>
    <t>Loan Type:</t>
  </si>
  <si>
    <t>Acquisition</t>
  </si>
  <si>
    <t>Predevt.</t>
  </si>
  <si>
    <t>Construction</t>
  </si>
  <si>
    <t>Bridge:</t>
  </si>
  <si>
    <t>Permanent</t>
  </si>
  <si>
    <t>Payment terms:</t>
  </si>
  <si>
    <t>Annual:</t>
  </si>
  <si>
    <t>Residual</t>
  </si>
  <si>
    <t>Pay In</t>
  </si>
  <si>
    <t>Payback</t>
  </si>
  <si>
    <t>Ballon</t>
  </si>
  <si>
    <t>Deferrend until Maturity</t>
  </si>
  <si>
    <t>Consistency Check</t>
  </si>
  <si>
    <t>loan amount</t>
  </si>
  <si>
    <t>annual payment</t>
  </si>
  <si>
    <t>payment due date</t>
  </si>
  <si>
    <t>interest rate</t>
  </si>
  <si>
    <t>interest accrual from</t>
  </si>
  <si>
    <t>Term</t>
  </si>
  <si>
    <t>loan agreement</t>
  </si>
  <si>
    <t>Promissory note</t>
  </si>
  <si>
    <t>Page #</t>
  </si>
  <si>
    <t>maturity date from</t>
  </si>
  <si>
    <t>Includes rollover of another loan?</t>
  </si>
  <si>
    <t>yes</t>
  </si>
  <si>
    <t>If yes, it closes out contract No.</t>
  </si>
  <si>
    <t>disposition of the accrued</t>
  </si>
  <si>
    <t>interest on the rollover loan is found in the loan agreement, page</t>
  </si>
  <si>
    <t>Accrued interest waived:</t>
  </si>
  <si>
    <t>added to principal of new loan:</t>
  </si>
  <si>
    <t>Accrued as interest on new loan:</t>
  </si>
  <si>
    <t>Rolled over amount:</t>
  </si>
  <si>
    <t>New Amount Added:</t>
  </si>
  <si>
    <t>Total of this loan:</t>
  </si>
  <si>
    <t>additional notes</t>
  </si>
  <si>
    <t>Have you filled out all the blanks in the loan agreement?</t>
  </si>
  <si>
    <t>If not, state reason why:</t>
  </si>
  <si>
    <t>Please attach the following:</t>
  </si>
  <si>
    <t>Loan (signed and dated)</t>
  </si>
  <si>
    <t>Project Status Report</t>
  </si>
  <si>
    <t>W-9 (TIN mus correctly correspond to borrower)</t>
  </si>
  <si>
    <t>Form completed by:</t>
  </si>
  <si>
    <t>Debt Coverage Ratio - Combined</t>
  </si>
  <si>
    <t>DCR - First Mortgage</t>
  </si>
  <si>
    <t>Non-LIHTC Qualifying Units</t>
  </si>
  <si>
    <t xml:space="preserve">     Linens &amp; Amenities (a)</t>
  </si>
  <si>
    <t>Vacancy  - Residential</t>
  </si>
  <si>
    <t>Vacancy - Commercial</t>
  </si>
  <si>
    <t>Operating Expenses - Commercial</t>
  </si>
  <si>
    <t>Operating Expenses  - Residential</t>
  </si>
  <si>
    <t>Vacancy Rate - Residential</t>
  </si>
  <si>
    <t>Vacancy Rate - Commercial</t>
  </si>
  <si>
    <t>Commercial Income</t>
  </si>
  <si>
    <t xml:space="preserve">     Security (c) </t>
  </si>
  <si>
    <t>Phoenix Housing Dept. Loan Program</t>
  </si>
  <si>
    <t>Date Prepared:</t>
  </si>
  <si>
    <t>Located in a DDA or QCT (Y/N)</t>
  </si>
  <si>
    <t>Urban Village</t>
  </si>
  <si>
    <t>Gap Loan - Rental Housing</t>
  </si>
  <si>
    <t>Estimated Start Date</t>
  </si>
  <si>
    <t>Estimated Completion Date</t>
  </si>
  <si>
    <t>Applicant:</t>
  </si>
  <si>
    <t>Phone Number:</t>
  </si>
  <si>
    <t>APPLICANT/BORROWER INFO</t>
  </si>
  <si>
    <t>Co-Applicant:</t>
  </si>
  <si>
    <t>City, State, Zip</t>
  </si>
  <si>
    <t>Amount</t>
  </si>
  <si>
    <t>Interest Rate</t>
  </si>
  <si>
    <t>Term (Months)</t>
  </si>
  <si>
    <t>CONVENTIONAL LOAN - Permanent</t>
  </si>
  <si>
    <t>Min Required Debt Coverage Ratio:</t>
  </si>
  <si>
    <t>Public Loan #1</t>
  </si>
  <si>
    <t>Public Loan #2</t>
  </si>
  <si>
    <t>AHP Loan</t>
  </si>
  <si>
    <t>Max Allowable Conventional Loan</t>
  </si>
  <si>
    <t>Max Allowable City of Phoenix Loan</t>
  </si>
  <si>
    <t>Operating Expense / Unit:</t>
  </si>
  <si>
    <t>Laundry Income / Year:</t>
  </si>
  <si>
    <t>Units @ or below 40% income criteria</t>
  </si>
  <si>
    <t>Units @ 50% criteria</t>
  </si>
  <si>
    <t>Conventional Loan</t>
  </si>
  <si>
    <t>Borrower Equity Required</t>
  </si>
  <si>
    <t>LIHTC Equity</t>
  </si>
  <si>
    <t>Studio</t>
  </si>
  <si>
    <t>1 BR</t>
  </si>
  <si>
    <t>2 BR</t>
  </si>
  <si>
    <t>3 BR</t>
  </si>
  <si>
    <t>Manager</t>
  </si>
  <si>
    <t>All proposed restricted rents are at least 10% below comparable market rates:</t>
  </si>
  <si>
    <t>9.  SERVICES</t>
  </si>
  <si>
    <t xml:space="preserve">    TOTAL SERVICES</t>
  </si>
  <si>
    <t>Marketing</t>
  </si>
  <si>
    <t>Total Development Cost</t>
  </si>
  <si>
    <t>50%/City</t>
  </si>
  <si>
    <t>60%/City</t>
  </si>
  <si>
    <t>Asset Management Fee:</t>
  </si>
  <si>
    <t>City of Phoenix Hard Loan</t>
  </si>
  <si>
    <t>CITY TOTAL LOAN</t>
  </si>
  <si>
    <t xml:space="preserve">     Accounting</t>
  </si>
  <si>
    <t xml:space="preserve">     Replacement Reserves</t>
  </si>
  <si>
    <t xml:space="preserve">     Telephone</t>
  </si>
  <si>
    <t>EXHIBIT 5</t>
  </si>
  <si>
    <t>REPLACEMENT RESERVE/UNIT/YEAR</t>
  </si>
  <si>
    <t xml:space="preserve">     Tax Credit Compliance Fees</t>
  </si>
  <si>
    <t>Max City Loan at Min 1.15 DCR:</t>
  </si>
  <si>
    <t>Number of Market Rate Units</t>
  </si>
  <si>
    <t>TOTAL YEARLY OPERATING EXPENSE</t>
  </si>
  <si>
    <t>Market Rate rent</t>
  </si>
  <si>
    <t>Area Median Income</t>
  </si>
  <si>
    <t xml:space="preserve">Monthly Gross Income </t>
  </si>
  <si>
    <t>Monthly Utility Allow.</t>
  </si>
  <si>
    <t>Monthly Net Rent</t>
  </si>
  <si>
    <t>Comparable Market Rent</t>
  </si>
  <si>
    <t>Proposed Rent</t>
  </si>
  <si>
    <t>Discount to Market</t>
  </si>
  <si>
    <t># of Units</t>
  </si>
  <si>
    <t>Total Montly Rent</t>
  </si>
  <si>
    <t>Total Annual Rent</t>
  </si>
  <si>
    <t xml:space="preserve">VACANCY RATE-COMMERCIAL </t>
  </si>
  <si>
    <t>VACANCY RATE-RESIDENTAL</t>
  </si>
  <si>
    <t>Real Estate Taxes In fl Rate:</t>
  </si>
  <si>
    <t>Laundry &amp; Misc. Infl. Rate:</t>
  </si>
  <si>
    <t>Operating Expense Infl. Rate: - Residential</t>
  </si>
  <si>
    <t>Operating Expense Infl. Rate: - Commercial</t>
  </si>
  <si>
    <t>RENT INCOME INFLATION RATE</t>
  </si>
  <si>
    <t>COMMERCIAL INCOME INFLATION RATE</t>
  </si>
  <si>
    <t>LAUNDRY &amp; MISC. INCOME INFLATION RATE</t>
  </si>
  <si>
    <t>INTEREST INCOME INFLATION RATE</t>
  </si>
  <si>
    <t xml:space="preserve">OPERATING EXPENSE INFLATION RATE-RESIDENTIAL </t>
  </si>
  <si>
    <t>INCOME/EXPENSE</t>
  </si>
  <si>
    <t>Cash Flow Available for Debt Service</t>
  </si>
  <si>
    <t>Loan Principle</t>
  </si>
  <si>
    <t>Annual Interest Rate</t>
  </si>
  <si>
    <t>Monthly Interest Rate</t>
  </si>
  <si>
    <t>Amortiztion Period (Monthly)</t>
  </si>
  <si>
    <t>Amortization Period (Years)</t>
  </si>
  <si>
    <t>Years</t>
  </si>
  <si>
    <t>PMT</t>
  </si>
  <si>
    <t>Principal Payment</t>
  </si>
  <si>
    <t>Interest Payment</t>
  </si>
  <si>
    <t>Balance</t>
  </si>
  <si>
    <t>CITY CASHFLOW LOAN (Soft)</t>
  </si>
  <si>
    <t>CITY LOAN REQUEST - Construction / Permanent (Hard)</t>
  </si>
  <si>
    <t>City of Phoenix Cashflow(Soft) Loan</t>
  </si>
  <si>
    <t>Amortization Schedule City Loan (Hard)</t>
  </si>
  <si>
    <t>Principle</t>
  </si>
  <si>
    <t>Interest</t>
  </si>
  <si>
    <t>Amortization Schedule City Loan (Soft)</t>
  </si>
  <si>
    <t>Amortization Schedule Other Public Agency #2: Phoenix NSD)</t>
  </si>
  <si>
    <t>Amortization Schedule Other Public Agency #1: AZ DOH - HTF</t>
  </si>
  <si>
    <t>Amortization Schedule (AHP Subsidy)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</si>
  <si>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</si>
  <si>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</si>
  <si>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</si>
  <si>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</si>
  <si>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</si>
  <si>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</si>
  <si>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</si>
  <si>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</si>
  <si>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</si>
  <si>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</si>
  <si>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</si>
  <si>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</si>
  <si>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</si>
  <si>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</si>
  <si>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</si>
  <si>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</si>
  <si>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</si>
  <si>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</si>
  <si>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</si>
  <si>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</si>
  <si>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</si>
  <si>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</si>
  <si>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</si>
  <si>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</si>
  <si>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</si>
  <si>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Amortization Schedule Conventional-Permanent (Hard)</t>
  </si>
  <si>
    <t xml:space="preserve">Total Debt Service </t>
  </si>
  <si>
    <t>Amortization Schedule Developer Fee</t>
  </si>
  <si>
    <t>City Cashflow Loan Payment (Soft)</t>
  </si>
  <si>
    <t xml:space="preserve">INPUT DATA INTO ALL APPLICABLE GREEN FIELDS </t>
  </si>
  <si>
    <t>INPUT DATA INTO ALL APPLICABLE GREEN FIELDS</t>
  </si>
  <si>
    <t>Amortization Schedule (Other Funding Loan)</t>
  </si>
  <si>
    <t>Low income Tax Credit Equity</t>
  </si>
  <si>
    <t>Total Cashflow Payment</t>
  </si>
  <si>
    <t>INCOME</t>
  </si>
  <si>
    <t>EXPENSES</t>
  </si>
  <si>
    <t>DEBT SERVICE</t>
  </si>
  <si>
    <t>Amortization Schedule (Other Cashflow Payment)</t>
  </si>
  <si>
    <t xml:space="preserve">     Travel/Mileage</t>
  </si>
  <si>
    <t>Housing Subsidy</t>
  </si>
  <si>
    <t>RESIDENTAL ANNUAL</t>
  </si>
  <si>
    <t>RESIDENTAL PER UNIT</t>
  </si>
  <si>
    <t>% TOTAL RESIDENTAL</t>
  </si>
  <si>
    <t xml:space="preserve">OPERATING EXPENSE INFLATION RATE-COMMERCIAL </t>
  </si>
  <si>
    <t xml:space="preserve">Commercial Income Infl. Rate: </t>
  </si>
  <si>
    <t xml:space="preserve">Housing Subsidy </t>
  </si>
  <si>
    <t>HOUSING SUBSIDY INFLATION RATE</t>
  </si>
  <si>
    <t>RENT INCOME/ ANNUAL</t>
  </si>
  <si>
    <t>COMMERCIAL INCOME/  ANNUAL</t>
  </si>
  <si>
    <t>HOUSING SUBSIDY/ ANNUAL</t>
  </si>
  <si>
    <t>COMMERCIAL ANNUAL</t>
  </si>
  <si>
    <t>COMMERCIAL MONTHLY</t>
  </si>
  <si>
    <t>COMMERCIAL UNIT/MO</t>
  </si>
  <si>
    <t>%TOTAL COMMERCIAL</t>
  </si>
  <si>
    <t>COMMERCIAL PER UNIT</t>
  </si>
  <si>
    <t xml:space="preserve">Housing Subsidy Infl. Rate: </t>
  </si>
  <si>
    <t>OPERATING RESERVE (6months of Operating Expense)</t>
  </si>
  <si>
    <t>Operating Expense Reserve:</t>
  </si>
  <si>
    <t>REAL ESTATE TAX INFLATION RATE</t>
  </si>
  <si>
    <t>General Requirements</t>
  </si>
  <si>
    <t>Concrete</t>
  </si>
  <si>
    <t>Masonry</t>
  </si>
  <si>
    <t>Electrical</t>
  </si>
  <si>
    <t>Are Davis Bacon Wages Included in Direct Construction Costs?</t>
  </si>
  <si>
    <t>Line #</t>
  </si>
  <si>
    <t>Line Items</t>
  </si>
  <si>
    <t>Development Budget</t>
  </si>
  <si>
    <t>I. Acquisition Costs</t>
  </si>
  <si>
    <t>Land</t>
  </si>
  <si>
    <t xml:space="preserve">  </t>
  </si>
  <si>
    <t>Building(s) - 10 year Acq cost only</t>
  </si>
  <si>
    <t>Brokerage/Finder's Fees</t>
  </si>
  <si>
    <t>Closing costs</t>
  </si>
  <si>
    <t>Legal Fees</t>
  </si>
  <si>
    <t>Total Acquisition Costs</t>
  </si>
  <si>
    <t>II. Direct Construction Costs</t>
  </si>
  <si>
    <t xml:space="preserve">Metals </t>
  </si>
  <si>
    <t>Rough Carpentry</t>
  </si>
  <si>
    <t>Finish Carpentry</t>
  </si>
  <si>
    <t>Moisture Protection (i.e. dampproofing and waterproofing)</t>
  </si>
  <si>
    <t>Insulation</t>
  </si>
  <si>
    <t>Roofing</t>
  </si>
  <si>
    <t>Doors  &amp; Trim</t>
  </si>
  <si>
    <t>Windows</t>
  </si>
  <si>
    <t>Glass</t>
  </si>
  <si>
    <t>Stucco (i.e. Lath &amp; Plaster)</t>
  </si>
  <si>
    <t>Drywall</t>
  </si>
  <si>
    <t>Tile Work (non-flooring)</t>
  </si>
  <si>
    <t>Acoustical Ceilings</t>
  </si>
  <si>
    <t>Flooring (Resilient, Wood, Carpet, Tile)</t>
  </si>
  <si>
    <t>Paints &amp; Coatings</t>
  </si>
  <si>
    <t>Specialties</t>
  </si>
  <si>
    <t>Special Equipment</t>
  </si>
  <si>
    <t>Cabinets and Countertops</t>
  </si>
  <si>
    <t>Appliances</t>
  </si>
  <si>
    <t>Window Treatments (i.e. Blinds and Shades)</t>
  </si>
  <si>
    <t>Special Construction / Fire Suppression</t>
  </si>
  <si>
    <t>Elevators</t>
  </si>
  <si>
    <t>Plumbing and Hot Water</t>
  </si>
  <si>
    <t>Heating, Ventilation and Air Conditioning</t>
  </si>
  <si>
    <r>
      <t>Demolition &amp; Abatement (</t>
    </r>
    <r>
      <rPr>
        <i/>
        <sz val="9"/>
        <rFont val="Franklin Gothic Book"/>
        <family val="2"/>
      </rPr>
      <t>Consult CPA for Eligible Basis guidance.)</t>
    </r>
  </si>
  <si>
    <t>Earthwork (Consult CPA for Eligible Basis guidance.)</t>
  </si>
  <si>
    <t>Site Utilities</t>
  </si>
  <si>
    <t>Roads, Walks &amp; Paving</t>
  </si>
  <si>
    <t>Site Improvements</t>
  </si>
  <si>
    <t>Lawns and Planting</t>
  </si>
  <si>
    <t>Unusual Site Conditions</t>
  </si>
  <si>
    <t>Off-Site Improvements (not on the Owner's land)</t>
  </si>
  <si>
    <t>Contractor's Bond &amp; Insurance</t>
  </si>
  <si>
    <t>Other (please describe here:)</t>
  </si>
  <si>
    <t>Direct Construction Costs Sub-Total</t>
  </si>
  <si>
    <t>Builder's Overhead</t>
  </si>
  <si>
    <t>Builder's Profit</t>
  </si>
  <si>
    <t>Sales Tax</t>
  </si>
  <si>
    <r>
      <t>HC Contingency (10% max)</t>
    </r>
    <r>
      <rPr>
        <i/>
        <sz val="9"/>
        <color indexed="8"/>
        <rFont val="Franklin Gothic Book"/>
        <family val="2"/>
      </rPr>
      <t xml:space="preserve"> Line 47</t>
    </r>
  </si>
  <si>
    <r>
      <t xml:space="preserve">Hazardous Waste Contingency (7% max) </t>
    </r>
    <r>
      <rPr>
        <i/>
        <sz val="9"/>
        <color indexed="8"/>
        <rFont val="Franklin Gothic Book"/>
        <family val="2"/>
      </rPr>
      <t>Line 47</t>
    </r>
  </si>
  <si>
    <t>Total Construction Cost</t>
  </si>
  <si>
    <t>III. Professional Fees &amp; Indirect Construction Costs</t>
  </si>
  <si>
    <t>Architect Fee - Design</t>
  </si>
  <si>
    <t>Architect Fee - Supervision</t>
  </si>
  <si>
    <r>
      <t>Engineering Fee (</t>
    </r>
    <r>
      <rPr>
        <i/>
        <sz val="9"/>
        <color indexed="8"/>
        <rFont val="Franklin Gothic Book"/>
        <family val="2"/>
      </rPr>
      <t>Consult CPA for Eligible Basis guidance.</t>
    </r>
    <r>
      <rPr>
        <sz val="9"/>
        <color indexed="8"/>
        <rFont val="Franklin Gothic Book"/>
        <family val="2"/>
      </rPr>
      <t>)</t>
    </r>
  </si>
  <si>
    <r>
      <t>Soils Report (</t>
    </r>
    <r>
      <rPr>
        <i/>
        <sz val="9"/>
        <color indexed="8"/>
        <rFont val="Franklin Gothic Book"/>
        <family val="2"/>
      </rPr>
      <t>Consult CPA for Eligible Basis guidance.)</t>
    </r>
  </si>
  <si>
    <r>
      <t>Survey (</t>
    </r>
    <r>
      <rPr>
        <i/>
        <sz val="9"/>
        <color indexed="8"/>
        <rFont val="Franklin Gothic Book"/>
        <family val="2"/>
      </rPr>
      <t>Consult CPA for Eligible Basis guidance.</t>
    </r>
    <r>
      <rPr>
        <sz val="9"/>
        <color indexed="8"/>
        <rFont val="Franklin Gothic Book"/>
        <family val="2"/>
      </rPr>
      <t>)</t>
    </r>
  </si>
  <si>
    <t>Environmental Survey</t>
  </si>
  <si>
    <t>Market Study</t>
  </si>
  <si>
    <t>Appraisal</t>
  </si>
  <si>
    <t>Capital Needs Assessment</t>
  </si>
  <si>
    <t>Accounting Fees</t>
  </si>
  <si>
    <t>Cost Certification</t>
  </si>
  <si>
    <t>Permits &amp; Fees paid for by Developer</t>
  </si>
  <si>
    <t>Total Professional Fees</t>
  </si>
  <si>
    <t>IV. Construction Financing Costs</t>
  </si>
  <si>
    <t>Construction Loan Fee</t>
  </si>
  <si>
    <t>Construction Interest</t>
  </si>
  <si>
    <t>Bridge Loan Fees</t>
  </si>
  <si>
    <t>Loan Credit Enhancement</t>
  </si>
  <si>
    <t>Taxes - Construction Period Only</t>
  </si>
  <si>
    <t>Title &amp; Recording</t>
  </si>
  <si>
    <t>Inspection Fees</t>
  </si>
  <si>
    <t>Owner's Insurance During Construction</t>
  </si>
  <si>
    <t>Total Construction Loan Costs</t>
  </si>
  <si>
    <t>V. Permanent Financing Costs</t>
  </si>
  <si>
    <t>Loan Origination Fee</t>
  </si>
  <si>
    <r>
      <t>Cost of Issuance/Underwriting Discount (</t>
    </r>
    <r>
      <rPr>
        <i/>
        <sz val="9"/>
        <color indexed="8"/>
        <rFont val="Franklin Gothic Book"/>
        <family val="2"/>
      </rPr>
      <t>Bond Projects</t>
    </r>
    <r>
      <rPr>
        <sz val="9"/>
        <color indexed="8"/>
        <rFont val="Franklin Gothic Book"/>
        <family val="2"/>
      </rPr>
      <t>)</t>
    </r>
  </si>
  <si>
    <r>
      <t>Bond Premium (</t>
    </r>
    <r>
      <rPr>
        <i/>
        <sz val="9"/>
        <color indexed="8"/>
        <rFont val="Franklin Gothic Book"/>
        <family val="2"/>
      </rPr>
      <t>for Bond Projects only</t>
    </r>
    <r>
      <rPr>
        <sz val="9"/>
        <color indexed="8"/>
        <rFont val="Franklin Gothic Book"/>
        <family val="2"/>
      </rPr>
      <t>)</t>
    </r>
  </si>
  <si>
    <t>Total Permanent Loan Costs</t>
  </si>
  <si>
    <t>VI. Syndication Costs</t>
  </si>
  <si>
    <t>Organizational (Partnership)</t>
  </si>
  <si>
    <t>Total Syndication Costs</t>
  </si>
  <si>
    <t>VII. Miscellaneous Soft Costs</t>
  </si>
  <si>
    <r>
      <t xml:space="preserve">Soft Cost Contingency </t>
    </r>
    <r>
      <rPr>
        <i/>
        <sz val="9"/>
        <color indexed="8"/>
        <rFont val="Franklin Gothic Book"/>
        <family val="2"/>
      </rPr>
      <t>(Not to exceed 3% of the total of Sec III)</t>
    </r>
  </si>
  <si>
    <r>
      <t>Tenant Relocation Costs (</t>
    </r>
    <r>
      <rPr>
        <i/>
        <sz val="9"/>
        <color indexed="8"/>
        <rFont val="Franklin Gothic Book"/>
        <family val="2"/>
      </rPr>
      <t>Consult CPA for guidance regarding Elig Basis.</t>
    </r>
    <r>
      <rPr>
        <sz val="9"/>
        <color indexed="8"/>
        <rFont val="Franklin Gothic Book"/>
        <family val="2"/>
      </rPr>
      <t>)</t>
    </r>
  </si>
  <si>
    <t>Personal Property (FF&amp;E included in basis)</t>
  </si>
  <si>
    <t>Department Fees</t>
  </si>
  <si>
    <t>Total Miscellaneous Soft Costs</t>
  </si>
  <si>
    <t>VIII. Developer's Overhead &amp; Fees</t>
  </si>
  <si>
    <t>Developer's Overhead/Fee</t>
  </si>
  <si>
    <t>Co-Developer Fee</t>
  </si>
  <si>
    <t>Non-Profit Fee</t>
  </si>
  <si>
    <t>Consultant Fee</t>
  </si>
  <si>
    <t>Total Developer Fee &amp; Overhead</t>
  </si>
  <si>
    <t>IX. Project Reserves</t>
  </si>
  <si>
    <t>Replacement Reserves</t>
  </si>
  <si>
    <t>Lease-Up Reserves</t>
  </si>
  <si>
    <t>Operating Reserves</t>
  </si>
  <si>
    <t>Describe other reserve here:</t>
  </si>
  <si>
    <t>Total Reserves</t>
  </si>
  <si>
    <t xml:space="preserve"> Development Budget</t>
  </si>
  <si>
    <t>RESIDENTAL UNIT/MO.</t>
  </si>
  <si>
    <t>RESIDENTAL MONTHLY</t>
  </si>
  <si>
    <t>Total Income</t>
  </si>
  <si>
    <t>CITY AWARD</t>
  </si>
  <si>
    <t>HARD DEBT</t>
  </si>
  <si>
    <t>Other Funding Source 1 (Soft)</t>
  </si>
  <si>
    <t>Other Funding Source 1 (Hard)</t>
  </si>
  <si>
    <t>Other Funding Source 2 (Hard)</t>
  </si>
  <si>
    <t>CASH FLOW AFTER HARD DEBT SERVICE</t>
  </si>
  <si>
    <t>SOFT DEBT</t>
  </si>
  <si>
    <t>Surplus CASH (City Definition)</t>
  </si>
  <si>
    <t>Deferred Devloper Fee</t>
  </si>
  <si>
    <t>City of Phoenix - 50% Cashflow After Debt Service</t>
  </si>
  <si>
    <t>Borrower- 50% Cashflow After Debt Service</t>
  </si>
  <si>
    <t xml:space="preserve">Net Cashflow </t>
  </si>
  <si>
    <t>Net Cashflow</t>
  </si>
  <si>
    <t>Excess Cash Flow After City Soft Note Paid</t>
  </si>
  <si>
    <t>SURPLUS CASH DISBURSEMENT</t>
  </si>
  <si>
    <t>Other Funding Source 2 (Soft)</t>
  </si>
  <si>
    <t>Other Funding Source 3 (Soft)</t>
  </si>
  <si>
    <t>EQUITY</t>
  </si>
  <si>
    <t>Other Equity</t>
  </si>
  <si>
    <t xml:space="preserve">     Asset Management Fee</t>
  </si>
  <si>
    <t>Commercial Expenses 
(for mixed use projects)</t>
  </si>
  <si>
    <t>Replacement Reserve/Unit/Year:</t>
  </si>
  <si>
    <t>DEBT/EQUITY</t>
  </si>
  <si>
    <t>Project Type (New Const., Rehab, Acquistion, Acq/Rehab)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</si>
</sst>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[$-409]mmmm\ d\,\ yyyy;@"/>
    <numFmt numFmtId="167" formatCode="m/d/yyyy;@"/>
    <numFmt numFmtId="168" formatCode="&quot;$&quot;#,##0.0_);[Red]\(&quot;$&quot;#,##0.0\)"/>
    <numFmt numFmtId="169" formatCode="_(&quot;$&quot;* #,##0_);_(&quot;$&quot;* \(#,##0\);_(&quot;$&quot;* &quot;-&quot;??_);_(@_)"/>
  </numFmts>
  <fonts count="63" x14ac:knownFonts="1">
    <font>
      <sz val="12"/>
      <name val="Arial"/>
    </font>
    <font>
      <sz val="11"/>
      <color indexed="8"/>
      <name val="Calibri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u/>
      <sz val="12"/>
      <color indexed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i/>
      <sz val="12"/>
      <color indexed="18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2"/>
      <color indexed="60"/>
      <name val="Arial"/>
      <family val="2"/>
    </font>
    <font>
      <i/>
      <sz val="12"/>
      <color indexed="60"/>
      <name val="Arial"/>
      <family val="2"/>
    </font>
    <font>
      <b/>
      <i/>
      <sz val="12"/>
      <color indexed="16"/>
      <name val="Arial"/>
      <family val="2"/>
    </font>
    <font>
      <i/>
      <sz val="12"/>
      <color indexed="16"/>
      <name val="Arial"/>
      <family val="2"/>
    </font>
    <font>
      <sz val="12"/>
      <color indexed="16"/>
      <name val="Arial"/>
      <family val="2"/>
    </font>
    <font>
      <sz val="11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10"/>
      <name val="Arial"/>
      <family val="2"/>
    </font>
    <font>
      <i/>
      <sz val="12"/>
      <color indexed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2"/>
      <name val="Arial"/>
      <family val="2"/>
    </font>
    <font>
      <sz val="9"/>
      <color indexed="8"/>
      <name val="Franklin Gothic Book"/>
      <family val="2"/>
    </font>
    <font>
      <i/>
      <sz val="9"/>
      <name val="Franklin Gothic Book"/>
      <family val="2"/>
    </font>
    <font>
      <i/>
      <sz val="9"/>
      <color indexed="8"/>
      <name val="Franklin Gothic Book"/>
      <family val="2"/>
    </font>
    <font>
      <sz val="9"/>
      <name val="Arial"/>
      <family val="2"/>
    </font>
    <font>
      <sz val="11"/>
      <name val="Palatino Linotype"/>
      <family val="1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6"/>
      <name val="Arial"/>
      <family val="2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9"/>
      <name val="Franklin Gothic Book"/>
      <family val="2"/>
      <scheme val="minor"/>
    </font>
    <font>
      <b/>
      <i/>
      <sz val="9"/>
      <name val="Franklin Gothic Book"/>
      <family val="2"/>
      <scheme val="minor"/>
    </font>
    <font>
      <b/>
      <sz val="9"/>
      <name val="Franklin Gothic Book"/>
      <family val="2"/>
      <scheme val="minor"/>
    </font>
    <font>
      <b/>
      <u/>
      <sz val="9"/>
      <name val="Franklin Gothic Book"/>
      <family val="2"/>
      <scheme val="minor"/>
    </font>
    <font>
      <sz val="9"/>
      <color indexed="8"/>
      <name val="Franklin Gothic Book"/>
      <family val="2"/>
      <scheme val="minor"/>
    </font>
    <font>
      <b/>
      <i/>
      <u/>
      <sz val="9"/>
      <color indexed="8"/>
      <name val="Franklin Gothic Book"/>
      <family val="2"/>
      <scheme val="minor"/>
    </font>
    <font>
      <b/>
      <sz val="9"/>
      <color indexed="8"/>
      <name val="Franklin Gothic Book"/>
      <family val="2"/>
      <scheme val="minor"/>
    </font>
    <font>
      <i/>
      <sz val="9"/>
      <name val="Franklin Gothic Book"/>
      <family val="2"/>
      <scheme val="minor"/>
    </font>
    <font>
      <b/>
      <sz val="10"/>
      <name val="Franklin Gothic Book"/>
      <family val="2"/>
      <scheme val="minor"/>
    </font>
    <font>
      <i/>
      <sz val="9"/>
      <color indexed="8"/>
      <name val="Franklin Gothic Book"/>
      <family val="2"/>
      <scheme val="minor"/>
    </font>
    <font>
      <b/>
      <sz val="13"/>
      <color theme="0"/>
      <name val="Franklin Gothic Book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6"/>
        <bgColor indexed="9"/>
      </patternFill>
    </fill>
    <fill>
      <patternFill patternType="solid">
        <fgColor indexed="12"/>
        <bgColor indexed="9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9"/>
      </patternFill>
    </fill>
    <fill>
      <patternFill patternType="solid">
        <fgColor theme="3" tint="-0.249977111117893"/>
        <bgColor indexed="9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05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indexed="0"/>
      </bottom>
      <diagonal/>
    </border>
    <border>
      <left/>
      <right/>
      <top/>
      <bottom style="thick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0"/>
      </top>
      <bottom/>
      <diagonal/>
    </border>
    <border>
      <left/>
      <right style="medium">
        <color indexed="64"/>
      </right>
      <top style="double">
        <color indexed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0"/>
      </bottom>
      <diagonal/>
    </border>
    <border>
      <left/>
      <right style="medium">
        <color indexed="64"/>
      </right>
      <top/>
      <bottom style="thick">
        <color indexed="0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0"/>
      </top>
      <bottom style="double">
        <color indexed="0"/>
      </bottom>
      <diagonal/>
    </border>
    <border>
      <left style="medium">
        <color indexed="8"/>
      </left>
      <right/>
      <top style="double">
        <color indexed="0"/>
      </top>
      <bottom/>
      <diagonal/>
    </border>
    <border>
      <left/>
      <right style="medium">
        <color indexed="8"/>
      </right>
      <top style="double">
        <color indexed="0"/>
      </top>
      <bottom style="double">
        <color indexed="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double">
        <color indexed="0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/>
      <bottom style="double">
        <color indexed="0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medium">
        <color rgb="FFC00000"/>
      </right>
      <top/>
      <bottom style="medium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3">
    <xf numFmtId="0" fontId="0" fillId="0" borderId="0">
      <alignment vertical="top"/>
    </xf>
    <xf numFmtId="4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7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10" fontId="14" fillId="0" borderId="0" applyFont="0" applyFill="0" applyBorder="0" applyAlignment="0" applyProtection="0"/>
    <xf numFmtId="0" fontId="14" fillId="0" borderId="1" applyNumberFormat="0" applyFont="0" applyBorder="0" applyAlignment="0" applyProtection="0"/>
  </cellStyleXfs>
  <cellXfs count="691">
    <xf numFmtId="3" fontId="0" fillId="0" borderId="0" xfId="0" applyNumberFormat="1" applyAlignment="1"/>
    <xf numFmtId="5" fontId="0" fillId="0" borderId="0" xfId="0" applyNumberFormat="1" applyAlignment="1"/>
    <xf numFmtId="9" fontId="0" fillId="0" borderId="0" xfId="0" applyNumberFormat="1" applyAlignment="1"/>
    <xf numFmtId="3" fontId="0" fillId="0" borderId="1" xfId="0" applyNumberFormat="1" applyFill="1" applyBorder="1" applyAlignment="1"/>
    <xf numFmtId="3" fontId="0" fillId="0" borderId="0" xfId="0" applyNumberFormat="1" applyFont="1" applyAlignment="1">
      <alignment horizontal="center"/>
    </xf>
    <xf numFmtId="5" fontId="0" fillId="0" borderId="0" xfId="4" applyFont="1"/>
    <xf numFmtId="5" fontId="0" fillId="0" borderId="1" xfId="4" applyFont="1" applyFill="1" applyBorder="1"/>
    <xf numFmtId="3" fontId="4" fillId="0" borderId="0" xfId="0" applyNumberFormat="1" applyFont="1" applyBorder="1" applyAlignment="1"/>
    <xf numFmtId="7" fontId="0" fillId="0" borderId="0" xfId="3" applyFont="1"/>
    <xf numFmtId="7" fontId="0" fillId="0" borderId="1" xfId="3" applyFont="1" applyFill="1" applyBorder="1"/>
    <xf numFmtId="3" fontId="5" fillId="0" borderId="0" xfId="0" applyNumberFormat="1" applyFont="1" applyBorder="1" applyAlignment="1">
      <alignment horizontal="center"/>
    </xf>
    <xf numFmtId="5" fontId="0" fillId="0" borderId="0" xfId="4" applyFont="1" applyBorder="1"/>
    <xf numFmtId="5" fontId="0" fillId="0" borderId="0" xfId="12" applyNumberFormat="1" applyFont="1" applyBorder="1"/>
    <xf numFmtId="3" fontId="7" fillId="0" borderId="0" xfId="0" applyNumberFormat="1" applyFont="1" applyBorder="1" applyAlignment="1"/>
    <xf numFmtId="3" fontId="6" fillId="0" borderId="0" xfId="0" applyNumberFormat="1" applyFont="1" applyBorder="1" applyAlignment="1"/>
    <xf numFmtId="3" fontId="0" fillId="0" borderId="1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5" fontId="6" fillId="0" borderId="0" xfId="4" applyFont="1" applyBorder="1"/>
    <xf numFmtId="3" fontId="5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5" fontId="5" fillId="0" borderId="0" xfId="4" applyFont="1" applyBorder="1"/>
    <xf numFmtId="7" fontId="5" fillId="0" borderId="0" xfId="3" applyFont="1" applyBorder="1"/>
    <xf numFmtId="10" fontId="0" fillId="0" borderId="0" xfId="11" applyFont="1"/>
    <xf numFmtId="3" fontId="0" fillId="0" borderId="5" xfId="0" applyNumberFormat="1" applyBorder="1" applyAlignment="1"/>
    <xf numFmtId="3" fontId="9" fillId="0" borderId="0" xfId="0" applyNumberFormat="1" applyFont="1" applyAlignment="1"/>
    <xf numFmtId="3" fontId="0" fillId="0" borderId="6" xfId="0" applyNumberFormat="1" applyBorder="1" applyAlignment="1"/>
    <xf numFmtId="3" fontId="8" fillId="0" borderId="0" xfId="9" applyNumberFormat="1" applyAlignment="1" applyProtection="1"/>
    <xf numFmtId="7" fontId="0" fillId="0" borderId="7" xfId="3" applyFont="1" applyBorder="1"/>
    <xf numFmtId="3" fontId="13" fillId="0" borderId="0" xfId="0" applyNumberFormat="1" applyFont="1" applyAlignment="1"/>
    <xf numFmtId="5" fontId="9" fillId="0" borderId="0" xfId="4" applyFont="1"/>
    <xf numFmtId="0" fontId="9" fillId="0" borderId="0" xfId="0" applyFont="1">
      <alignment vertical="top"/>
    </xf>
    <xf numFmtId="5" fontId="15" fillId="0" borderId="0" xfId="0" applyNumberFormat="1" applyFont="1">
      <alignment vertical="top"/>
    </xf>
    <xf numFmtId="3" fontId="15" fillId="0" borderId="0" xfId="0" applyNumberFormat="1" applyFont="1" applyAlignment="1"/>
    <xf numFmtId="5" fontId="9" fillId="0" borderId="0" xfId="0" applyNumberFormat="1" applyFont="1">
      <alignment vertical="top"/>
    </xf>
    <xf numFmtId="0" fontId="15" fillId="0" borderId="0" xfId="0" applyFont="1">
      <alignment vertical="top"/>
    </xf>
    <xf numFmtId="0" fontId="10" fillId="2" borderId="0" xfId="0" applyFont="1" applyFill="1">
      <alignment vertical="top"/>
    </xf>
    <xf numFmtId="0" fontId="11" fillId="2" borderId="0" xfId="0" applyFont="1" applyFill="1">
      <alignment vertical="top"/>
    </xf>
    <xf numFmtId="3" fontId="10" fillId="2" borderId="0" xfId="0" applyNumberFormat="1" applyFont="1" applyFill="1">
      <alignment vertical="top"/>
    </xf>
    <xf numFmtId="4" fontId="10" fillId="2" borderId="0" xfId="0" applyNumberFormat="1" applyFont="1" applyFill="1">
      <alignment vertical="top"/>
    </xf>
    <xf numFmtId="0" fontId="9" fillId="0" borderId="0" xfId="0" applyFont="1" applyBorder="1" applyAlignment="1">
      <alignment horizontal="center"/>
    </xf>
    <xf numFmtId="0" fontId="9" fillId="0" borderId="0" xfId="0" applyFont="1" applyBorder="1">
      <alignment vertical="top"/>
    </xf>
    <xf numFmtId="0" fontId="15" fillId="0" borderId="0" xfId="0" applyFont="1" applyBorder="1">
      <alignment vertical="top"/>
    </xf>
    <xf numFmtId="0" fontId="9" fillId="0" borderId="8" xfId="0" applyFont="1" applyBorder="1" applyAlignment="1">
      <alignment horizontal="center"/>
    </xf>
    <xf numFmtId="0" fontId="16" fillId="0" borderId="8" xfId="0" applyFont="1" applyBorder="1">
      <alignment vertical="top"/>
    </xf>
    <xf numFmtId="0" fontId="17" fillId="0" borderId="8" xfId="0" applyFont="1" applyBorder="1">
      <alignment vertical="top"/>
    </xf>
    <xf numFmtId="0" fontId="16" fillId="0" borderId="0" xfId="0" applyFont="1">
      <alignment vertical="top"/>
    </xf>
    <xf numFmtId="0" fontId="17" fillId="0" borderId="0" xfId="0" applyFont="1">
      <alignment vertical="top"/>
    </xf>
    <xf numFmtId="0" fontId="13" fillId="0" borderId="0" xfId="0" applyFont="1">
      <alignment vertical="top"/>
    </xf>
    <xf numFmtId="0" fontId="18" fillId="0" borderId="0" xfId="0" applyFont="1">
      <alignment vertical="top"/>
    </xf>
    <xf numFmtId="9" fontId="9" fillId="0" borderId="0" xfId="0" applyNumberFormat="1" applyFont="1" applyBorder="1" applyAlignment="1">
      <alignment horizontal="center"/>
    </xf>
    <xf numFmtId="4" fontId="10" fillId="0" borderId="0" xfId="0" applyNumberFormat="1" applyFont="1" applyFill="1">
      <alignment vertical="top"/>
    </xf>
    <xf numFmtId="3" fontId="10" fillId="3" borderId="0" xfId="0" applyNumberFormat="1" applyFont="1" applyFill="1" applyAlignment="1"/>
    <xf numFmtId="10" fontId="15" fillId="0" borderId="0" xfId="0" applyNumberFormat="1" applyFont="1">
      <alignment vertical="top"/>
    </xf>
    <xf numFmtId="0" fontId="9" fillId="0" borderId="0" xfId="0" applyFont="1" applyAlignment="1">
      <alignment horizontal="center" vertical="top"/>
    </xf>
    <xf numFmtId="165" fontId="10" fillId="2" borderId="0" xfId="0" applyNumberFormat="1" applyFont="1" applyFill="1">
      <alignment vertical="top"/>
    </xf>
    <xf numFmtId="165" fontId="9" fillId="0" borderId="0" xfId="0" applyNumberFormat="1" applyFont="1">
      <alignment vertical="top"/>
    </xf>
    <xf numFmtId="165" fontId="9" fillId="0" borderId="0" xfId="0" applyNumberFormat="1" applyFont="1" applyBorder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165" fontId="15" fillId="0" borderId="0" xfId="0" applyNumberFormat="1" applyFont="1">
      <alignment vertical="top"/>
    </xf>
    <xf numFmtId="165" fontId="13" fillId="0" borderId="0" xfId="0" applyNumberFormat="1" applyFont="1">
      <alignment vertical="top"/>
    </xf>
    <xf numFmtId="165" fontId="15" fillId="0" borderId="0" xfId="0" applyNumberFormat="1" applyFont="1" applyAlignment="1"/>
    <xf numFmtId="165" fontId="0" fillId="0" borderId="0" xfId="0" applyNumberFormat="1" applyAlignment="1"/>
    <xf numFmtId="5" fontId="13" fillId="0" borderId="0" xfId="0" applyNumberFormat="1" applyFont="1">
      <alignment vertical="top"/>
    </xf>
    <xf numFmtId="3" fontId="19" fillId="3" borderId="0" xfId="0" applyNumberFormat="1" applyFont="1" applyFill="1" applyAlignment="1"/>
    <xf numFmtId="3" fontId="0" fillId="0" borderId="0" xfId="0" applyNumberFormat="1" applyBorder="1" applyAlignment="1"/>
    <xf numFmtId="3" fontId="9" fillId="0" borderId="0" xfId="0" applyNumberFormat="1" applyFont="1" applyAlignment="1">
      <alignment horizontal="left"/>
    </xf>
    <xf numFmtId="3" fontId="9" fillId="0" borderId="0" xfId="4" applyNumberFormat="1" applyFont="1" applyBorder="1" applyAlignment="1">
      <alignment horizontal="right"/>
    </xf>
    <xf numFmtId="3" fontId="15" fillId="0" borderId="0" xfId="0" applyNumberFormat="1" applyFont="1" applyAlignment="1">
      <alignment horizontal="left"/>
    </xf>
    <xf numFmtId="3" fontId="0" fillId="4" borderId="0" xfId="0" applyNumberFormat="1" applyFill="1" applyAlignment="1"/>
    <xf numFmtId="3" fontId="10" fillId="4" borderId="0" xfId="0" applyNumberFormat="1" applyFont="1" applyFill="1" applyAlignment="1"/>
    <xf numFmtId="3" fontId="11" fillId="4" borderId="0" xfId="0" applyNumberFormat="1" applyFont="1" applyFill="1" applyAlignment="1"/>
    <xf numFmtId="3" fontId="0" fillId="0" borderId="9" xfId="0" applyNumberFormat="1" applyBorder="1" applyAlignment="1"/>
    <xf numFmtId="3" fontId="0" fillId="0" borderId="10" xfId="0" applyNumberFormat="1" applyBorder="1" applyAlignment="1"/>
    <xf numFmtId="3" fontId="0" fillId="0" borderId="0" xfId="0" applyNumberFormat="1" applyAlignment="1">
      <alignment wrapText="1"/>
    </xf>
    <xf numFmtId="3" fontId="8" fillId="0" borderId="0" xfId="9" applyNumberFormat="1" applyFont="1" applyAlignment="1" applyProtection="1"/>
    <xf numFmtId="3" fontId="0" fillId="0" borderId="0" xfId="0" applyNumberFormat="1" applyFill="1" applyAlignment="1"/>
    <xf numFmtId="3" fontId="15" fillId="0" borderId="0" xfId="0" applyNumberFormat="1" applyFont="1" applyFill="1" applyAlignment="1"/>
    <xf numFmtId="3" fontId="0" fillId="0" borderId="0" xfId="0" applyNumberFormat="1" applyFill="1" applyBorder="1" applyAlignment="1"/>
    <xf numFmtId="3" fontId="15" fillId="0" borderId="0" xfId="0" applyNumberFormat="1" applyFont="1" applyFill="1" applyAlignment="1">
      <alignment wrapText="1"/>
    </xf>
    <xf numFmtId="3" fontId="15" fillId="0" borderId="0" xfId="0" applyNumberFormat="1" applyFont="1" applyFill="1" applyBorder="1" applyAlignment="1"/>
    <xf numFmtId="3" fontId="11" fillId="0" borderId="0" xfId="0" applyNumberFormat="1" applyFont="1" applyFill="1" applyAlignment="1"/>
    <xf numFmtId="3" fontId="11" fillId="0" borderId="0" xfId="0" applyNumberFormat="1" applyFont="1" applyFill="1" applyBorder="1" applyAlignment="1"/>
    <xf numFmtId="3" fontId="11" fillId="5" borderId="0" xfId="0" applyNumberFormat="1" applyFont="1" applyFill="1" applyBorder="1" applyAlignment="1"/>
    <xf numFmtId="3" fontId="0" fillId="0" borderId="0" xfId="0" applyNumberFormat="1" applyAlignment="1">
      <alignment horizontal="left" indent="2"/>
    </xf>
    <xf numFmtId="3" fontId="10" fillId="0" borderId="0" xfId="0" applyNumberFormat="1" applyFont="1" applyFill="1" applyAlignment="1"/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Alignment="1">
      <alignment wrapText="1"/>
    </xf>
    <xf numFmtId="3" fontId="23" fillId="0" borderId="0" xfId="0" applyNumberFormat="1" applyFont="1" applyAlignment="1"/>
    <xf numFmtId="3" fontId="24" fillId="0" borderId="0" xfId="0" applyNumberFormat="1" applyFont="1" applyAlignment="1"/>
    <xf numFmtId="3" fontId="9" fillId="0" borderId="10" xfId="0" applyNumberFormat="1" applyFont="1" applyBorder="1" applyAlignment="1"/>
    <xf numFmtId="3" fontId="15" fillId="0" borderId="10" xfId="0" applyNumberFormat="1" applyFont="1" applyBorder="1" applyAlignment="1"/>
    <xf numFmtId="3" fontId="10" fillId="4" borderId="0" xfId="0" applyNumberFormat="1" applyFont="1" applyFill="1" applyAlignment="1">
      <alignment horizontal="left"/>
    </xf>
    <xf numFmtId="3" fontId="9" fillId="0" borderId="0" xfId="0" applyNumberFormat="1" applyFont="1" applyAlignment="1">
      <alignment wrapText="1"/>
    </xf>
    <xf numFmtId="3" fontId="15" fillId="0" borderId="0" xfId="0" applyNumberFormat="1" applyFont="1" applyAlignment="1">
      <alignment wrapText="1"/>
    </xf>
    <xf numFmtId="3" fontId="0" fillId="0" borderId="11" xfId="0" applyNumberFormat="1" applyBorder="1" applyAlignment="1"/>
    <xf numFmtId="3" fontId="25" fillId="0" borderId="0" xfId="0" applyNumberFormat="1" applyFont="1" applyAlignment="1"/>
    <xf numFmtId="3" fontId="26" fillId="0" borderId="0" xfId="0" applyNumberFormat="1" applyFont="1" applyAlignment="1"/>
    <xf numFmtId="3" fontId="0" fillId="0" borderId="0" xfId="0" applyNumberFormat="1" applyAlignment="1">
      <alignment horizontal="left"/>
    </xf>
    <xf numFmtId="3" fontId="25" fillId="0" borderId="0" xfId="0" applyNumberFormat="1" applyFont="1" applyAlignment="1">
      <alignment wrapText="1"/>
    </xf>
    <xf numFmtId="3" fontId="25" fillId="0" borderId="10" xfId="0" applyNumberFormat="1" applyFont="1" applyBorder="1" applyAlignment="1"/>
    <xf numFmtId="3" fontId="26" fillId="0" borderId="10" xfId="0" applyNumberFormat="1" applyFont="1" applyBorder="1" applyAlignment="1"/>
    <xf numFmtId="3" fontId="28" fillId="0" borderId="0" xfId="0" applyNumberFormat="1" applyFont="1" applyAlignment="1"/>
    <xf numFmtId="3" fontId="20" fillId="0" borderId="10" xfId="0" applyNumberFormat="1" applyFont="1" applyBorder="1" applyAlignment="1"/>
    <xf numFmtId="3" fontId="0" fillId="0" borderId="0" xfId="0" applyNumberFormat="1" applyBorder="1" applyAlignment="1">
      <alignment wrapText="1"/>
    </xf>
    <xf numFmtId="3" fontId="9" fillId="0" borderId="0" xfId="0" applyNumberFormat="1" applyFont="1" applyBorder="1" applyAlignment="1">
      <alignment wrapText="1"/>
    </xf>
    <xf numFmtId="3" fontId="0" fillId="0" borderId="0" xfId="0" applyNumberFormat="1" applyBorder="1" applyAlignment="1">
      <alignment horizontal="right" wrapText="1"/>
    </xf>
    <xf numFmtId="3" fontId="9" fillId="0" borderId="12" xfId="0" applyNumberFormat="1" applyFont="1" applyBorder="1" applyAlignment="1"/>
    <xf numFmtId="3" fontId="9" fillId="0" borderId="13" xfId="0" applyNumberFormat="1" applyFont="1" applyBorder="1" applyAlignment="1"/>
    <xf numFmtId="3" fontId="0" fillId="0" borderId="14" xfId="0" applyNumberFormat="1" applyBorder="1" applyAlignment="1"/>
    <xf numFmtId="3" fontId="0" fillId="0" borderId="15" xfId="0" applyNumberFormat="1" applyBorder="1" applyAlignment="1"/>
    <xf numFmtId="3" fontId="22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left" indent="1"/>
    </xf>
    <xf numFmtId="3" fontId="0" fillId="0" borderId="16" xfId="0" applyNumberFormat="1" applyBorder="1" applyAlignment="1"/>
    <xf numFmtId="3" fontId="15" fillId="0" borderId="15" xfId="0" applyNumberFormat="1" applyFont="1" applyBorder="1" applyAlignment="1"/>
    <xf numFmtId="3" fontId="15" fillId="0" borderId="0" xfId="0" applyNumberFormat="1" applyFont="1" applyBorder="1" applyAlignment="1"/>
    <xf numFmtId="3" fontId="15" fillId="0" borderId="16" xfId="0" applyNumberFormat="1" applyFont="1" applyBorder="1" applyAlignment="1"/>
    <xf numFmtId="3" fontId="28" fillId="0" borderId="8" xfId="0" applyNumberFormat="1" applyFont="1" applyBorder="1" applyAlignment="1"/>
    <xf numFmtId="3" fontId="30" fillId="0" borderId="0" xfId="0" applyNumberFormat="1" applyFont="1" applyAlignment="1"/>
    <xf numFmtId="3" fontId="9" fillId="0" borderId="0" xfId="0" applyNumberFormat="1" applyFont="1" applyAlignment="1">
      <alignment horizontal="left" indent="2"/>
    </xf>
    <xf numFmtId="3" fontId="30" fillId="0" borderId="0" xfId="0" applyNumberFormat="1" applyFont="1" applyAlignment="1">
      <alignment horizontal="left" indent="2"/>
    </xf>
    <xf numFmtId="3" fontId="30" fillId="0" borderId="0" xfId="0" applyNumberFormat="1" applyFont="1" applyAlignment="1">
      <alignment wrapText="1"/>
    </xf>
    <xf numFmtId="3" fontId="28" fillId="0" borderId="0" xfId="0" applyNumberFormat="1" applyFont="1" applyAlignment="1">
      <alignment wrapText="1"/>
    </xf>
    <xf numFmtId="3" fontId="9" fillId="0" borderId="0" xfId="0" applyNumberFormat="1" applyFont="1" applyFill="1" applyAlignment="1">
      <alignment horizontal="left"/>
    </xf>
    <xf numFmtId="3" fontId="10" fillId="5" borderId="0" xfId="0" applyNumberFormat="1" applyFont="1" applyFill="1" applyAlignment="1">
      <alignment horizontal="left"/>
    </xf>
    <xf numFmtId="3" fontId="11" fillId="5" borderId="0" xfId="0" applyNumberFormat="1" applyFont="1" applyFill="1" applyAlignment="1"/>
    <xf numFmtId="3" fontId="0" fillId="0" borderId="8" xfId="0" applyNumberFormat="1" applyBorder="1" applyAlignment="1"/>
    <xf numFmtId="3" fontId="0" fillId="0" borderId="0" xfId="0" applyNumberFormat="1" applyBorder="1" applyAlignment="1">
      <alignment horizontal="left"/>
    </xf>
    <xf numFmtId="3" fontId="0" fillId="0" borderId="18" xfId="0" applyNumberFormat="1" applyBorder="1" applyAlignment="1">
      <alignment horizontal="right"/>
    </xf>
    <xf numFmtId="3" fontId="0" fillId="0" borderId="19" xfId="0" applyNumberFormat="1" applyBorder="1" applyAlignment="1"/>
    <xf numFmtId="3" fontId="0" fillId="0" borderId="2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21" xfId="0" applyNumberFormat="1" applyBorder="1" applyAlignment="1">
      <alignment horizontal="left"/>
    </xf>
    <xf numFmtId="3" fontId="0" fillId="0" borderId="22" xfId="0" applyNumberFormat="1" applyBorder="1" applyAlignment="1">
      <alignment horizontal="left"/>
    </xf>
    <xf numFmtId="3" fontId="13" fillId="0" borderId="23" xfId="0" applyNumberFormat="1" applyFont="1" applyBorder="1" applyAlignment="1">
      <alignment horizontal="left"/>
    </xf>
    <xf numFmtId="3" fontId="0" fillId="0" borderId="24" xfId="0" applyNumberFormat="1" applyBorder="1" applyAlignment="1">
      <alignment horizontal="left"/>
    </xf>
    <xf numFmtId="3" fontId="0" fillId="0" borderId="25" xfId="0" applyNumberFormat="1" applyBorder="1" applyAlignment="1">
      <alignment horizontal="left"/>
    </xf>
    <xf numFmtId="3" fontId="13" fillId="0" borderId="22" xfId="0" applyNumberFormat="1" applyFont="1" applyBorder="1" applyAlignment="1">
      <alignment horizontal="left"/>
    </xf>
    <xf numFmtId="3" fontId="31" fillId="0" borderId="0" xfId="0" applyNumberFormat="1" applyFont="1" applyAlignment="1"/>
    <xf numFmtId="3" fontId="27" fillId="0" borderId="0" xfId="0" applyNumberFormat="1" applyFont="1" applyBorder="1" applyAlignment="1">
      <alignment horizontal="right"/>
    </xf>
    <xf numFmtId="3" fontId="32" fillId="0" borderId="0" xfId="9" applyNumberFormat="1" applyFont="1" applyAlignment="1" applyProtection="1">
      <alignment horizontal="center" shrinkToFit="1"/>
    </xf>
    <xf numFmtId="0" fontId="0" fillId="0" borderId="0" xfId="0">
      <alignment vertical="top"/>
    </xf>
    <xf numFmtId="0" fontId="9" fillId="0" borderId="0" xfId="0" applyFont="1" applyAlignment="1">
      <alignment horizontal="center" shrinkToFit="1"/>
    </xf>
    <xf numFmtId="14" fontId="0" fillId="0" borderId="0" xfId="0" applyNumberFormat="1" applyAlignment="1">
      <alignment wrapText="1"/>
    </xf>
    <xf numFmtId="3" fontId="0" fillId="0" borderId="0" xfId="0" applyNumberFormat="1" applyBorder="1" applyAlignment="1">
      <alignment horizontal="right" shrinkToFit="1"/>
    </xf>
    <xf numFmtId="3" fontId="27" fillId="0" borderId="18" xfId="0" applyNumberFormat="1" applyFont="1" applyBorder="1" applyAlignment="1">
      <alignment horizontal="right" shrinkToFit="1"/>
    </xf>
    <xf numFmtId="3" fontId="0" fillId="0" borderId="26" xfId="0" applyNumberFormat="1" applyBorder="1" applyAlignment="1">
      <alignment horizontal="right" shrinkToFit="1"/>
    </xf>
    <xf numFmtId="3" fontId="9" fillId="6" borderId="13" xfId="9" applyNumberFormat="1" applyFont="1" applyFill="1" applyBorder="1" applyAlignment="1" applyProtection="1"/>
    <xf numFmtId="0" fontId="9" fillId="7" borderId="13" xfId="0" applyFont="1" applyFill="1" applyBorder="1">
      <alignment vertical="top"/>
    </xf>
    <xf numFmtId="0" fontId="9" fillId="7" borderId="14" xfId="0" applyFont="1" applyFill="1" applyBorder="1">
      <alignment vertical="top"/>
    </xf>
    <xf numFmtId="0" fontId="9" fillId="7" borderId="22" xfId="0" applyFont="1" applyFill="1" applyBorder="1" applyAlignment="1">
      <alignment horizontal="left"/>
    </xf>
    <xf numFmtId="0" fontId="9" fillId="0" borderId="15" xfId="0" applyFont="1" applyBorder="1" applyAlignment="1">
      <alignment horizontal="center"/>
    </xf>
    <xf numFmtId="3" fontId="34" fillId="0" borderId="22" xfId="9" applyNumberFormat="1" applyFont="1" applyBorder="1" applyAlignment="1" applyProtection="1">
      <alignment horizontal="center" shrinkToFit="1"/>
    </xf>
    <xf numFmtId="0" fontId="34" fillId="0" borderId="27" xfId="0" applyFont="1" applyBorder="1" applyAlignment="1">
      <alignment horizontal="center" wrapText="1"/>
    </xf>
    <xf numFmtId="0" fontId="34" fillId="0" borderId="27" xfId="0" applyFont="1" applyBorder="1" applyAlignment="1">
      <alignment horizontal="center" wrapText="1" shrinkToFit="1"/>
    </xf>
    <xf numFmtId="3" fontId="15" fillId="0" borderId="15" xfId="0" applyNumberFormat="1" applyFont="1" applyBorder="1" applyAlignment="1">
      <alignment horizontal="center" shrinkToFit="1"/>
    </xf>
    <xf numFmtId="3" fontId="15" fillId="0" borderId="15" xfId="9" applyNumberFormat="1" applyFont="1" applyBorder="1" applyAlignment="1" applyProtection="1">
      <alignment horizontal="center" shrinkToFit="1"/>
    </xf>
    <xf numFmtId="5" fontId="0" fillId="0" borderId="15" xfId="0" applyNumberFormat="1" applyBorder="1" applyAlignment="1">
      <alignment horizontal="center" vertical="top" shrinkToFit="1"/>
    </xf>
    <xf numFmtId="3" fontId="0" fillId="0" borderId="15" xfId="0" applyNumberFormat="1" applyBorder="1" applyAlignment="1">
      <alignment horizontal="center" vertical="top" shrinkToFit="1"/>
    </xf>
    <xf numFmtId="0" fontId="0" fillId="0" borderId="15" xfId="0" applyBorder="1" applyAlignment="1">
      <alignment horizontal="center" vertical="top" shrinkToFit="1"/>
    </xf>
    <xf numFmtId="3" fontId="8" fillId="0" borderId="15" xfId="9" applyNumberFormat="1" applyBorder="1" applyAlignment="1" applyProtection="1">
      <alignment horizontal="center"/>
    </xf>
    <xf numFmtId="0" fontId="0" fillId="0" borderId="15" xfId="0" applyBorder="1" applyAlignment="1">
      <alignment horizontal="center" vertical="top"/>
    </xf>
    <xf numFmtId="3" fontId="34" fillId="0" borderId="22" xfId="9" applyNumberFormat="1" applyFont="1" applyBorder="1" applyAlignment="1" applyProtection="1">
      <alignment horizontal="center"/>
    </xf>
    <xf numFmtId="3" fontId="15" fillId="0" borderId="15" xfId="0" applyNumberFormat="1" applyFont="1" applyBorder="1" applyAlignment="1">
      <alignment horizontal="center"/>
    </xf>
    <xf numFmtId="3" fontId="8" fillId="0" borderId="0" xfId="9" applyNumberFormat="1" applyBorder="1" applyAlignment="1" applyProtection="1">
      <alignment horizontal="center"/>
    </xf>
    <xf numFmtId="0" fontId="0" fillId="0" borderId="0" xfId="0" applyBorder="1" applyAlignment="1">
      <alignment horizontal="center" vertical="top"/>
    </xf>
    <xf numFmtId="0" fontId="9" fillId="7" borderId="25" xfId="0" applyFont="1" applyFill="1" applyBorder="1" applyAlignment="1">
      <alignment horizontal="left"/>
    </xf>
    <xf numFmtId="0" fontId="9" fillId="7" borderId="12" xfId="0" applyFont="1" applyFill="1" applyBorder="1" applyAlignment="1">
      <alignment horizontal="left" vertical="top"/>
    </xf>
    <xf numFmtId="0" fontId="0" fillId="7" borderId="22" xfId="0" applyFill="1" applyBorder="1" applyAlignment="1">
      <alignment horizontal="left" vertical="top"/>
    </xf>
    <xf numFmtId="0" fontId="9" fillId="0" borderId="0" xfId="0" applyFont="1" applyFill="1" applyBorder="1" applyAlignment="1">
      <alignment horizontal="left"/>
    </xf>
    <xf numFmtId="3" fontId="0" fillId="0" borderId="21" xfId="0" applyNumberFormat="1" applyBorder="1" applyAlignment="1">
      <alignment horizontal="left" shrinkToFit="1"/>
    </xf>
    <xf numFmtId="3" fontId="0" fillId="0" borderId="22" xfId="0" applyNumberFormat="1" applyBorder="1" applyAlignment="1">
      <alignment horizontal="left" shrinkToFit="1"/>
    </xf>
    <xf numFmtId="3" fontId="0" fillId="0" borderId="22" xfId="0" applyNumberFormat="1" applyBorder="1" applyAlignment="1">
      <alignment horizontal="left" indent="2"/>
    </xf>
    <xf numFmtId="3" fontId="28" fillId="0" borderId="22" xfId="0" applyNumberFormat="1" applyFont="1" applyBorder="1" applyAlignment="1">
      <alignment horizontal="left" indent="1"/>
    </xf>
    <xf numFmtId="3" fontId="0" fillId="0" borderId="22" xfId="0" applyNumberFormat="1" applyBorder="1" applyAlignment="1">
      <alignment horizontal="left" indent="1" shrinkToFit="1"/>
    </xf>
    <xf numFmtId="3" fontId="0" fillId="0" borderId="19" xfId="0" applyNumberFormat="1" applyBorder="1" applyAlignment="1">
      <alignment horizontal="left"/>
    </xf>
    <xf numFmtId="3" fontId="0" fillId="0" borderId="24" xfId="0" applyNumberFormat="1" applyBorder="1" applyAlignment="1"/>
    <xf numFmtId="3" fontId="0" fillId="0" borderId="28" xfId="0" applyNumberFormat="1" applyBorder="1" applyAlignment="1"/>
    <xf numFmtId="3" fontId="0" fillId="0" borderId="18" xfId="0" applyNumberFormat="1" applyBorder="1" applyAlignment="1"/>
    <xf numFmtId="3" fontId="0" fillId="0" borderId="25" xfId="0" applyNumberFormat="1" applyBorder="1" applyAlignment="1"/>
    <xf numFmtId="3" fontId="0" fillId="0" borderId="12" xfId="0" applyNumberFormat="1" applyBorder="1" applyAlignment="1"/>
    <xf numFmtId="3" fontId="0" fillId="0" borderId="13" xfId="0" applyNumberFormat="1" applyBorder="1" applyAlignment="1"/>
    <xf numFmtId="3" fontId="0" fillId="0" borderId="22" xfId="0" applyNumberFormat="1" applyBorder="1" applyAlignment="1"/>
    <xf numFmtId="3" fontId="0" fillId="0" borderId="29" xfId="0" applyNumberFormat="1" applyBorder="1" applyAlignment="1"/>
    <xf numFmtId="3" fontId="15" fillId="0" borderId="13" xfId="0" applyNumberFormat="1" applyFont="1" applyBorder="1" applyAlignment="1">
      <alignment shrinkToFit="1"/>
    </xf>
    <xf numFmtId="3" fontId="13" fillId="0" borderId="13" xfId="0" applyNumberFormat="1" applyFont="1" applyBorder="1" applyAlignment="1"/>
    <xf numFmtId="3" fontId="13" fillId="0" borderId="8" xfId="0" applyNumberFormat="1" applyFont="1" applyBorder="1" applyAlignment="1"/>
    <xf numFmtId="3" fontId="0" fillId="0" borderId="0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7" xfId="0" applyNumberFormat="1" applyBorder="1" applyAlignment="1">
      <alignment horizontal="center" wrapText="1"/>
    </xf>
    <xf numFmtId="3" fontId="9" fillId="0" borderId="0" xfId="0" applyNumberFormat="1" applyFont="1" applyBorder="1" applyAlignment="1"/>
    <xf numFmtId="3" fontId="0" fillId="0" borderId="6" xfId="0" applyNumberFormat="1" applyFill="1" applyBorder="1" applyAlignment="1"/>
    <xf numFmtId="2" fontId="4" fillId="0" borderId="0" xfId="6" applyFont="1" applyBorder="1"/>
    <xf numFmtId="5" fontId="0" fillId="0" borderId="0" xfId="0" applyNumberFormat="1" applyFill="1" applyAlignment="1"/>
    <xf numFmtId="3" fontId="5" fillId="0" borderId="30" xfId="0" quotePrefix="1" applyNumberFormat="1" applyFont="1" applyBorder="1" applyAlignment="1">
      <alignment horizontal="center"/>
    </xf>
    <xf numFmtId="0" fontId="6" fillId="0" borderId="0" xfId="4" applyNumberFormat="1" applyFont="1" applyFill="1" applyBorder="1" applyAlignment="1">
      <alignment horizontal="center"/>
    </xf>
    <xf numFmtId="0" fontId="6" fillId="0" borderId="0" xfId="4" applyNumberFormat="1" applyFont="1" applyFill="1" applyBorder="1"/>
    <xf numFmtId="3" fontId="9" fillId="0" borderId="0" xfId="0" applyNumberFormat="1" applyFont="1" applyFill="1" applyBorder="1" applyAlignment="1">
      <alignment horizontal="center"/>
    </xf>
    <xf numFmtId="5" fontId="5" fillId="0" borderId="0" xfId="3" applyNumberFormat="1" applyFont="1" applyBorder="1"/>
    <xf numFmtId="3" fontId="14" fillId="0" borderId="6" xfId="0" applyNumberFormat="1" applyFont="1" applyFill="1" applyBorder="1" applyAlignment="1"/>
    <xf numFmtId="3" fontId="14" fillId="0" borderId="6" xfId="0" applyNumberFormat="1" applyFont="1" applyBorder="1" applyAlignment="1"/>
    <xf numFmtId="3" fontId="0" fillId="0" borderId="31" xfId="0" applyNumberFormat="1" applyFill="1" applyBorder="1" applyAlignment="1"/>
    <xf numFmtId="3" fontId="0" fillId="0" borderId="32" xfId="0" applyNumberFormat="1" applyFill="1" applyBorder="1" applyAlignment="1"/>
    <xf numFmtId="3" fontId="0" fillId="0" borderId="0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5" fontId="0" fillId="0" borderId="0" xfId="4" applyFont="1" applyFill="1" applyBorder="1"/>
    <xf numFmtId="10" fontId="0" fillId="0" borderId="0" xfId="11" applyFont="1" applyFill="1" applyBorder="1" applyAlignment="1">
      <alignment horizontal="center"/>
    </xf>
    <xf numFmtId="4" fontId="0" fillId="0" borderId="0" xfId="1" applyFont="1" applyFill="1" applyBorder="1" applyAlignment="1">
      <alignment horizontal="center"/>
    </xf>
    <xf numFmtId="5" fontId="0" fillId="0" borderId="5" xfId="4" applyFont="1" applyBorder="1"/>
    <xf numFmtId="9" fontId="0" fillId="0" borderId="0" xfId="0" applyNumberFormat="1" applyBorder="1" applyAlignment="1">
      <alignment horizontal="center"/>
    </xf>
    <xf numFmtId="3" fontId="6" fillId="0" borderId="6" xfId="0" applyNumberFormat="1" applyFont="1" applyBorder="1" applyAlignment="1">
      <alignment horizontal="left"/>
    </xf>
    <xf numFmtId="3" fontId="12" fillId="0" borderId="6" xfId="0" applyNumberFormat="1" applyFont="1" applyBorder="1" applyAlignment="1">
      <alignment horizontal="left"/>
    </xf>
    <xf numFmtId="3" fontId="13" fillId="0" borderId="0" xfId="0" applyNumberFormat="1" applyFont="1" applyBorder="1" applyAlignment="1"/>
    <xf numFmtId="5" fontId="13" fillId="0" borderId="0" xfId="4" applyFont="1" applyBorder="1"/>
    <xf numFmtId="3" fontId="13" fillId="0" borderId="0" xfId="0" applyNumberFormat="1" applyFont="1" applyFill="1" applyBorder="1" applyAlignment="1">
      <alignment horizontal="center"/>
    </xf>
    <xf numFmtId="3" fontId="9" fillId="0" borderId="6" xfId="0" applyNumberFormat="1" applyFont="1" applyBorder="1" applyAlignment="1"/>
    <xf numFmtId="3" fontId="9" fillId="0" borderId="0" xfId="0" applyNumberFormat="1" applyFont="1" applyFill="1" applyBorder="1" applyAlignment="1"/>
    <xf numFmtId="3" fontId="9" fillId="0" borderId="5" xfId="0" applyNumberFormat="1" applyFont="1" applyBorder="1" applyAlignment="1"/>
    <xf numFmtId="3" fontId="9" fillId="0" borderId="33" xfId="0" applyNumberFormat="1" applyFont="1" applyBorder="1" applyAlignment="1"/>
    <xf numFmtId="3" fontId="9" fillId="0" borderId="9" xfId="0" applyNumberFormat="1" applyFont="1" applyBorder="1" applyAlignment="1"/>
    <xf numFmtId="3" fontId="9" fillId="0" borderId="9" xfId="0" applyNumberFormat="1" applyFont="1" applyFill="1" applyBorder="1" applyAlignment="1"/>
    <xf numFmtId="3" fontId="9" fillId="0" borderId="9" xfId="0" applyNumberFormat="1" applyFont="1" applyFill="1" applyBorder="1" applyAlignment="1">
      <alignment horizontal="center"/>
    </xf>
    <xf numFmtId="3" fontId="9" fillId="0" borderId="17" xfId="0" applyNumberFormat="1" applyFont="1" applyBorder="1" applyAlignment="1"/>
    <xf numFmtId="5" fontId="14" fillId="0" borderId="0" xfId="4" applyFont="1" applyFill="1" applyBorder="1"/>
    <xf numFmtId="9" fontId="14" fillId="0" borderId="0" xfId="0" applyNumberFormat="1" applyFont="1" applyBorder="1" applyAlignment="1">
      <alignment horizontal="center" wrapText="1"/>
    </xf>
    <xf numFmtId="3" fontId="5" fillId="0" borderId="34" xfId="0" applyNumberFormat="1" applyFont="1" applyFill="1" applyBorder="1" applyAlignment="1">
      <alignment horizontal="center" wrapText="1"/>
    </xf>
    <xf numFmtId="3" fontId="5" fillId="0" borderId="3" xfId="0" applyNumberFormat="1" applyFont="1" applyFill="1" applyBorder="1" applyAlignment="1">
      <alignment horizontal="center" wrapText="1"/>
    </xf>
    <xf numFmtId="3" fontId="5" fillId="0" borderId="35" xfId="0" applyNumberFormat="1" applyFont="1" applyFill="1" applyBorder="1" applyAlignment="1">
      <alignment horizontal="center" wrapText="1"/>
    </xf>
    <xf numFmtId="3" fontId="5" fillId="0" borderId="36" xfId="0" applyNumberFormat="1" applyFont="1" applyBorder="1" applyAlignment="1">
      <alignment horizontal="center" wrapText="1"/>
    </xf>
    <xf numFmtId="165" fontId="0" fillId="0" borderId="0" xfId="0" applyNumberFormat="1" applyBorder="1" applyAlignment="1"/>
    <xf numFmtId="3" fontId="5" fillId="0" borderId="6" xfId="0" applyNumberFormat="1" applyFont="1" applyBorder="1" applyAlignment="1"/>
    <xf numFmtId="3" fontId="14" fillId="0" borderId="0" xfId="0" applyNumberFormat="1" applyFont="1" applyFill="1" applyBorder="1" applyAlignment="1"/>
    <xf numFmtId="3" fontId="14" fillId="0" borderId="0" xfId="0" applyNumberFormat="1" applyFont="1" applyBorder="1" applyAlignment="1"/>
    <xf numFmtId="2" fontId="4" fillId="0" borderId="0" xfId="6" applyNumberFormat="1" applyFont="1" applyBorder="1"/>
    <xf numFmtId="5" fontId="0" fillId="0" borderId="0" xfId="4" applyNumberFormat="1" applyFont="1" applyFill="1" applyBorder="1"/>
    <xf numFmtId="2" fontId="4" fillId="0" borderId="0" xfId="11" applyNumberFormat="1" applyFont="1" applyBorder="1"/>
    <xf numFmtId="2" fontId="4" fillId="0" borderId="0" xfId="12" applyNumberFormat="1" applyFont="1" applyBorder="1"/>
    <xf numFmtId="165" fontId="5" fillId="0" borderId="0" xfId="4" applyNumberFormat="1" applyFont="1" applyBorder="1"/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9" borderId="37" xfId="0" applyNumberFormat="1" applyFill="1" applyBorder="1" applyAlignment="1"/>
    <xf numFmtId="3" fontId="14" fillId="9" borderId="38" xfId="0" applyNumberFormat="1" applyFont="1" applyFill="1" applyBorder="1" applyAlignment="1">
      <alignment wrapText="1"/>
    </xf>
    <xf numFmtId="3" fontId="0" fillId="9" borderId="38" xfId="0" applyNumberFormat="1" applyFill="1" applyBorder="1" applyAlignment="1"/>
    <xf numFmtId="3" fontId="0" fillId="9" borderId="39" xfId="0" applyNumberFormat="1" applyFill="1" applyBorder="1" applyAlignment="1"/>
    <xf numFmtId="3" fontId="0" fillId="9" borderId="6" xfId="0" applyNumberFormat="1" applyFill="1" applyBorder="1" applyAlignment="1"/>
    <xf numFmtId="3" fontId="0" fillId="9" borderId="0" xfId="0" applyNumberFormat="1" applyFill="1" applyBorder="1" applyAlignment="1"/>
    <xf numFmtId="3" fontId="0" fillId="9" borderId="5" xfId="0" applyNumberFormat="1" applyFill="1" applyBorder="1" applyAlignment="1"/>
    <xf numFmtId="164" fontId="0" fillId="9" borderId="0" xfId="0" applyNumberFormat="1" applyFill="1" applyBorder="1" applyAlignment="1"/>
    <xf numFmtId="10" fontId="36" fillId="9" borderId="0" xfId="11" applyFont="1" applyFill="1" applyBorder="1" applyAlignment="1"/>
    <xf numFmtId="6" fontId="0" fillId="0" borderId="0" xfId="0" applyNumberFormat="1" applyBorder="1" applyAlignment="1">
      <alignment horizontal="center"/>
    </xf>
    <xf numFmtId="6" fontId="0" fillId="0" borderId="5" xfId="0" applyNumberFormat="1" applyBorder="1" applyAlignment="1">
      <alignment horizontal="center"/>
    </xf>
    <xf numFmtId="6" fontId="0" fillId="0" borderId="9" xfId="0" applyNumberFormat="1" applyBorder="1" applyAlignment="1">
      <alignment horizontal="center"/>
    </xf>
    <xf numFmtId="6" fontId="0" fillId="0" borderId="17" xfId="0" applyNumberFormat="1" applyBorder="1" applyAlignment="1">
      <alignment horizontal="center"/>
    </xf>
    <xf numFmtId="3" fontId="14" fillId="0" borderId="6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3" fontId="14" fillId="9" borderId="38" xfId="0" applyNumberFormat="1" applyFont="1" applyFill="1" applyBorder="1" applyAlignment="1"/>
    <xf numFmtId="3" fontId="0" fillId="0" borderId="5" xfId="0" applyNumberFormat="1" applyFill="1" applyBorder="1" applyAlignment="1"/>
    <xf numFmtId="3" fontId="14" fillId="0" borderId="6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14" fillId="0" borderId="5" xfId="0" applyNumberFormat="1" applyFon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0" borderId="33" xfId="0" applyNumberFormat="1" applyFill="1" applyBorder="1" applyAlignment="1">
      <alignment horizontal="center"/>
    </xf>
    <xf numFmtId="38" fontId="0" fillId="0" borderId="6" xfId="0" applyNumberFormat="1" applyBorder="1" applyAlignment="1">
      <alignment horizontal="center"/>
    </xf>
    <xf numFmtId="38" fontId="0" fillId="0" borderId="33" xfId="0" applyNumberFormat="1" applyBorder="1" applyAlignment="1">
      <alignment horizontal="center"/>
    </xf>
    <xf numFmtId="6" fontId="0" fillId="0" borderId="6" xfId="0" applyNumberFormat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6" fontId="0" fillId="0" borderId="5" xfId="0" applyNumberFormat="1" applyFill="1" applyBorder="1" applyAlignment="1">
      <alignment horizontal="center"/>
    </xf>
    <xf numFmtId="6" fontId="0" fillId="0" borderId="9" xfId="0" applyNumberFormat="1" applyFill="1" applyBorder="1" applyAlignment="1">
      <alignment horizontal="center"/>
    </xf>
    <xf numFmtId="6" fontId="0" fillId="0" borderId="17" xfId="0" applyNumberFormat="1" applyFill="1" applyBorder="1" applyAlignment="1">
      <alignment horizontal="center"/>
    </xf>
    <xf numFmtId="3" fontId="5" fillId="0" borderId="1" xfId="0" applyNumberFormat="1" applyFont="1" applyFill="1" applyBorder="1" applyAlignment="1"/>
    <xf numFmtId="3" fontId="0" fillId="0" borderId="40" xfId="0" applyNumberFormat="1" applyFill="1" applyBorder="1" applyAlignment="1"/>
    <xf numFmtId="7" fontId="0" fillId="0" borderId="0" xfId="3" applyFont="1" applyFill="1" applyBorder="1"/>
    <xf numFmtId="10" fontId="0" fillId="0" borderId="0" xfId="11" applyFont="1" applyFill="1" applyBorder="1"/>
    <xf numFmtId="3" fontId="0" fillId="0" borderId="41" xfId="0" applyNumberFormat="1" applyFill="1" applyBorder="1" applyAlignment="1"/>
    <xf numFmtId="3" fontId="0" fillId="0" borderId="42" xfId="0" applyNumberFormat="1" applyFill="1" applyBorder="1" applyAlignment="1"/>
    <xf numFmtId="3" fontId="5" fillId="0" borderId="43" xfId="0" applyNumberFormat="1" applyFont="1" applyBorder="1" applyAlignment="1">
      <alignment horizontal="center"/>
    </xf>
    <xf numFmtId="3" fontId="0" fillId="0" borderId="43" xfId="0" applyNumberFormat="1" applyBorder="1" applyAlignment="1"/>
    <xf numFmtId="7" fontId="0" fillId="0" borderId="0" xfId="3" applyFont="1" applyBorder="1"/>
    <xf numFmtId="10" fontId="0" fillId="0" borderId="44" xfId="11" applyFont="1" applyBorder="1"/>
    <xf numFmtId="3" fontId="14" fillId="0" borderId="43" xfId="0" applyNumberFormat="1" applyFont="1" applyBorder="1" applyAlignment="1"/>
    <xf numFmtId="5" fontId="0" fillId="0" borderId="1" xfId="12" applyNumberFormat="1" applyFont="1" applyBorder="1"/>
    <xf numFmtId="7" fontId="0" fillId="0" borderId="1" xfId="12" applyNumberFormat="1" applyFont="1" applyBorder="1"/>
    <xf numFmtId="10" fontId="0" fillId="0" borderId="45" xfId="12" applyNumberFormat="1" applyFont="1" applyBorder="1"/>
    <xf numFmtId="5" fontId="0" fillId="0" borderId="1" xfId="12" applyNumberFormat="1" applyFont="1" applyBorder="1" applyAlignment="1"/>
    <xf numFmtId="5" fontId="0" fillId="0" borderId="0" xfId="4" applyFont="1" applyBorder="1" applyAlignment="1"/>
    <xf numFmtId="3" fontId="5" fillId="0" borderId="43" xfId="0" applyNumberFormat="1" applyFont="1" applyBorder="1" applyAlignment="1"/>
    <xf numFmtId="10" fontId="5" fillId="0" borderId="44" xfId="3" applyNumberFormat="1" applyFont="1" applyBorder="1"/>
    <xf numFmtId="3" fontId="0" fillId="0" borderId="46" xfId="0" applyNumberFormat="1" applyBorder="1" applyAlignment="1"/>
    <xf numFmtId="5" fontId="0" fillId="0" borderId="47" xfId="4" applyFont="1" applyBorder="1"/>
    <xf numFmtId="7" fontId="0" fillId="0" borderId="47" xfId="3" applyFont="1" applyBorder="1"/>
    <xf numFmtId="10" fontId="0" fillId="0" borderId="0" xfId="0" applyNumberFormat="1" applyBorder="1" applyAlignment="1"/>
    <xf numFmtId="2" fontId="0" fillId="0" borderId="0" xfId="0" applyNumberFormat="1" applyFill="1" applyBorder="1" applyAlignment="1"/>
    <xf numFmtId="165" fontId="0" fillId="0" borderId="0" xfId="4" applyNumberFormat="1" applyFont="1" applyBorder="1"/>
    <xf numFmtId="10" fontId="0" fillId="0" borderId="0" xfId="11" applyFont="1" applyBorder="1"/>
    <xf numFmtId="10" fontId="0" fillId="0" borderId="0" xfId="0" applyNumberFormat="1" applyFill="1" applyBorder="1" applyAlignment="1"/>
    <xf numFmtId="3" fontId="14" fillId="0" borderId="0" xfId="0" applyNumberFormat="1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wrapText="1"/>
    </xf>
    <xf numFmtId="10" fontId="0" fillId="0" borderId="0" xfId="11" applyFont="1" applyBorder="1" applyAlignment="1"/>
    <xf numFmtId="5" fontId="0" fillId="0" borderId="0" xfId="4" applyNumberFormat="1" applyFont="1" applyBorder="1" applyAlignment="1"/>
    <xf numFmtId="165" fontId="0" fillId="0" borderId="0" xfId="0" applyNumberFormat="1" applyBorder="1" applyAlignment="1">
      <alignment horizontal="right"/>
    </xf>
    <xf numFmtId="5" fontId="0" fillId="0" borderId="6" xfId="4" applyFont="1" applyBorder="1"/>
    <xf numFmtId="3" fontId="12" fillId="0" borderId="6" xfId="0" applyNumberFormat="1" applyFont="1" applyBorder="1" applyAlignment="1"/>
    <xf numFmtId="5" fontId="12" fillId="0" borderId="6" xfId="4" applyFont="1" applyBorder="1"/>
    <xf numFmtId="3" fontId="9" fillId="0" borderId="6" xfId="0" applyNumberFormat="1" applyFont="1" applyBorder="1" applyAlignment="1">
      <alignment horizontal="left"/>
    </xf>
    <xf numFmtId="3" fontId="4" fillId="0" borderId="6" xfId="0" applyNumberFormat="1" applyFont="1" applyBorder="1" applyAlignment="1"/>
    <xf numFmtId="2" fontId="4" fillId="0" borderId="5" xfId="12" applyNumberFormat="1" applyFont="1" applyBorder="1"/>
    <xf numFmtId="3" fontId="0" fillId="0" borderId="33" xfId="0" applyNumberFormat="1" applyBorder="1" applyAlignment="1"/>
    <xf numFmtId="5" fontId="0" fillId="0" borderId="9" xfId="12" applyNumberFormat="1" applyFont="1" applyBorder="1"/>
    <xf numFmtId="5" fontId="0" fillId="0" borderId="17" xfId="12" applyNumberFormat="1" applyFont="1" applyBorder="1"/>
    <xf numFmtId="3" fontId="0" fillId="9" borderId="38" xfId="0" applyNumberFormat="1" applyFill="1" applyBorder="1" applyAlignment="1"/>
    <xf numFmtId="3" fontId="0" fillId="9" borderId="39" xfId="0" applyNumberFormat="1" applyFill="1" applyBorder="1" applyAlignment="1"/>
    <xf numFmtId="3" fontId="0" fillId="9" borderId="5" xfId="0" applyNumberFormat="1" applyFill="1" applyBorder="1" applyAlignment="1"/>
    <xf numFmtId="6" fontId="0" fillId="0" borderId="38" xfId="0" applyNumberFormat="1" applyBorder="1" applyAlignment="1">
      <alignment horizontal="center"/>
    </xf>
    <xf numFmtId="3" fontId="14" fillId="0" borderId="6" xfId="0" applyNumberFormat="1" applyFont="1" applyBorder="1" applyAlignment="1">
      <alignment horizontal="left"/>
    </xf>
    <xf numFmtId="3" fontId="0" fillId="0" borderId="0" xfId="0" applyNumberFormat="1" applyFill="1" applyBorder="1" applyAlignment="1" applyProtection="1">
      <protection locked="0"/>
    </xf>
    <xf numFmtId="3" fontId="37" fillId="0" borderId="6" xfId="0" applyNumberFormat="1" applyFont="1" applyBorder="1" applyAlignment="1"/>
    <xf numFmtId="3" fontId="0" fillId="0" borderId="82" xfId="0" applyNumberFormat="1" applyBorder="1" applyAlignment="1"/>
    <xf numFmtId="3" fontId="0" fillId="0" borderId="83" xfId="0" applyNumberFormat="1" applyBorder="1" applyAlignment="1"/>
    <xf numFmtId="3" fontId="0" fillId="0" borderId="84" xfId="0" applyNumberFormat="1" applyBorder="1" applyAlignment="1"/>
    <xf numFmtId="3" fontId="0" fillId="0" borderId="85" xfId="0" applyNumberFormat="1" applyBorder="1" applyAlignment="1"/>
    <xf numFmtId="3" fontId="0" fillId="0" borderId="86" xfId="0" applyNumberFormat="1" applyBorder="1" applyAlignment="1"/>
    <xf numFmtId="3" fontId="0" fillId="0" borderId="87" xfId="0" applyNumberFormat="1" applyBorder="1" applyAlignment="1"/>
    <xf numFmtId="3" fontId="0" fillId="0" borderId="88" xfId="0" applyNumberFormat="1" applyBorder="1" applyAlignment="1"/>
    <xf numFmtId="38" fontId="0" fillId="0" borderId="89" xfId="0" applyNumberFormat="1" applyBorder="1" applyAlignment="1"/>
    <xf numFmtId="38" fontId="0" fillId="0" borderId="90" xfId="0" applyNumberFormat="1" applyBorder="1" applyAlignment="1"/>
    <xf numFmtId="38" fontId="0" fillId="0" borderId="88" xfId="0" applyNumberFormat="1" applyBorder="1" applyAlignment="1"/>
    <xf numFmtId="3" fontId="0" fillId="0" borderId="38" xfId="0" applyNumberFormat="1" applyBorder="1" applyAlignment="1">
      <alignment horizontal="center"/>
    </xf>
    <xf numFmtId="3" fontId="0" fillId="0" borderId="37" xfId="0" applyNumberFormat="1" applyBorder="1" applyAlignment="1"/>
    <xf numFmtId="3" fontId="14" fillId="0" borderId="38" xfId="0" applyNumberFormat="1" applyFont="1" applyBorder="1" applyAlignment="1"/>
    <xf numFmtId="3" fontId="0" fillId="0" borderId="38" xfId="0" applyNumberFormat="1" applyBorder="1" applyAlignment="1"/>
    <xf numFmtId="3" fontId="0" fillId="0" borderId="39" xfId="0" applyNumberFormat="1" applyBorder="1" applyAlignment="1"/>
    <xf numFmtId="1" fontId="0" fillId="0" borderId="6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0" xfId="4" applyNumberFormat="1" applyFont="1" applyBorder="1"/>
    <xf numFmtId="3" fontId="0" fillId="0" borderId="44" xfId="0" applyNumberFormat="1" applyBorder="1" applyAlignment="1"/>
    <xf numFmtId="3" fontId="0" fillId="0" borderId="52" xfId="0" applyNumberFormat="1" applyBorder="1" applyAlignment="1"/>
    <xf numFmtId="10" fontId="0" fillId="0" borderId="1" xfId="11" applyFont="1" applyFill="1" applyBorder="1"/>
    <xf numFmtId="10" fontId="0" fillId="0" borderId="1" xfId="12" applyNumberFormat="1" applyFont="1" applyBorder="1"/>
    <xf numFmtId="10" fontId="5" fillId="0" borderId="0" xfId="3" applyNumberFormat="1" applyFont="1" applyBorder="1"/>
    <xf numFmtId="5" fontId="14" fillId="0" borderId="6" xfId="4" applyFont="1" applyBorder="1"/>
    <xf numFmtId="165" fontId="0" fillId="0" borderId="0" xfId="0" applyNumberFormat="1" applyFill="1" applyBorder="1" applyAlignment="1"/>
    <xf numFmtId="0" fontId="50" fillId="0" borderId="0" xfId="0" applyFont="1" applyBorder="1" applyAlignment="1" applyProtection="1">
      <protection hidden="1"/>
    </xf>
    <xf numFmtId="0" fontId="50" fillId="0" borderId="0" xfId="0" applyFont="1" applyAlignment="1" applyProtection="1">
      <protection hidden="1"/>
    </xf>
    <xf numFmtId="0" fontId="50" fillId="0" borderId="7" xfId="0" applyFont="1" applyBorder="1" applyAlignment="1" applyProtection="1">
      <protection hidden="1"/>
    </xf>
    <xf numFmtId="0" fontId="51" fillId="0" borderId="7" xfId="0" applyNumberFormat="1" applyFont="1" applyBorder="1" applyAlignment="1" applyProtection="1">
      <protection hidden="1"/>
    </xf>
    <xf numFmtId="0" fontId="0" fillId="0" borderId="0" xfId="0" applyFont="1" applyAlignment="1" applyProtection="1">
      <protection hidden="1"/>
    </xf>
    <xf numFmtId="0" fontId="52" fillId="0" borderId="0" xfId="0" applyFont="1" applyAlignment="1" applyProtection="1">
      <protection hidden="1"/>
    </xf>
    <xf numFmtId="6" fontId="52" fillId="0" borderId="0" xfId="0" applyNumberFormat="1" applyFont="1" applyAlignment="1" applyProtection="1">
      <alignment horizontal="center"/>
      <protection hidden="1"/>
    </xf>
    <xf numFmtId="0" fontId="53" fillId="0" borderId="0" xfId="0" applyFont="1" applyAlignment="1" applyProtection="1">
      <protection hidden="1"/>
    </xf>
    <xf numFmtId="0" fontId="53" fillId="0" borderId="53" xfId="0" applyFont="1" applyBorder="1" applyAlignment="1" applyProtection="1">
      <protection hidden="1"/>
    </xf>
    <xf numFmtId="0" fontId="53" fillId="0" borderId="17" xfId="0" applyFont="1" applyBorder="1" applyAlignment="1" applyProtection="1">
      <alignment horizontal="center" wrapText="1"/>
      <protection hidden="1"/>
    </xf>
    <xf numFmtId="0" fontId="54" fillId="10" borderId="53" xfId="0" applyFont="1" applyFill="1" applyBorder="1" applyAlignment="1" applyProtection="1">
      <protection hidden="1"/>
    </xf>
    <xf numFmtId="0" fontId="54" fillId="10" borderId="54" xfId="0" applyFont="1" applyFill="1" applyBorder="1" applyAlignment="1" applyProtection="1">
      <protection hidden="1"/>
    </xf>
    <xf numFmtId="0" fontId="55" fillId="0" borderId="55" xfId="0" applyFont="1" applyBorder="1" applyAlignment="1" applyProtection="1">
      <protection hidden="1"/>
    </xf>
    <xf numFmtId="0" fontId="55" fillId="0" borderId="56" xfId="0" applyFont="1" applyBorder="1" applyAlignment="1" applyProtection="1">
      <protection hidden="1"/>
    </xf>
    <xf numFmtId="0" fontId="56" fillId="0" borderId="55" xfId="10" applyFont="1" applyFill="1" applyBorder="1" applyAlignment="1" applyProtection="1">
      <alignment horizontal="right"/>
      <protection hidden="1"/>
    </xf>
    <xf numFmtId="0" fontId="56" fillId="0" borderId="56" xfId="10" applyFont="1" applyFill="1" applyBorder="1" applyAlignment="1" applyProtection="1">
      <alignment horizontal="right"/>
      <protection hidden="1"/>
    </xf>
    <xf numFmtId="0" fontId="56" fillId="0" borderId="58" xfId="10" applyFont="1" applyFill="1" applyBorder="1" applyAlignment="1" applyProtection="1">
      <alignment horizontal="right"/>
      <protection hidden="1"/>
    </xf>
    <xf numFmtId="0" fontId="56" fillId="0" borderId="59" xfId="10" applyFont="1" applyFill="1" applyBorder="1" applyAlignment="1" applyProtection="1">
      <alignment horizontal="right"/>
      <protection hidden="1"/>
    </xf>
    <xf numFmtId="0" fontId="56" fillId="0" borderId="6" xfId="10" applyFont="1" applyFill="1" applyBorder="1" applyAlignment="1" applyProtection="1">
      <alignment horizontal="right"/>
      <protection hidden="1"/>
    </xf>
    <xf numFmtId="0" fontId="56" fillId="0" borderId="0" xfId="10" applyFont="1" applyFill="1" applyBorder="1" applyAlignment="1" applyProtection="1">
      <alignment horizontal="right"/>
      <protection hidden="1"/>
    </xf>
    <xf numFmtId="0" fontId="52" fillId="0" borderId="60" xfId="0" applyFont="1" applyBorder="1" applyAlignment="1" applyProtection="1">
      <protection hidden="1"/>
    </xf>
    <xf numFmtId="0" fontId="53" fillId="0" borderId="53" xfId="0" applyFont="1" applyBorder="1" applyAlignment="1" applyProtection="1">
      <alignment horizontal="right"/>
      <protection hidden="1"/>
    </xf>
    <xf numFmtId="0" fontId="52" fillId="0" borderId="6" xfId="0" applyFont="1" applyBorder="1" applyAlignment="1" applyProtection="1">
      <protection hidden="1"/>
    </xf>
    <xf numFmtId="0" fontId="52" fillId="0" borderId="0" xfId="0" applyFont="1" applyBorder="1" applyAlignment="1" applyProtection="1">
      <protection hidden="1"/>
    </xf>
    <xf numFmtId="0" fontId="52" fillId="0" borderId="58" xfId="10" applyFont="1" applyFill="1" applyBorder="1" applyAlignment="1" applyProtection="1">
      <alignment horizontal="right"/>
      <protection hidden="1"/>
    </xf>
    <xf numFmtId="0" fontId="52" fillId="0" borderId="59" xfId="10" applyFont="1" applyFill="1" applyBorder="1" applyAlignment="1" applyProtection="1">
      <alignment horizontal="right"/>
      <protection hidden="1"/>
    </xf>
    <xf numFmtId="0" fontId="57" fillId="0" borderId="55" xfId="10" applyFont="1" applyFill="1" applyBorder="1" applyAlignment="1" applyProtection="1">
      <alignment horizontal="right"/>
      <protection hidden="1"/>
    </xf>
    <xf numFmtId="6" fontId="52" fillId="0" borderId="57" xfId="0" applyNumberFormat="1" applyFont="1" applyFill="1" applyBorder="1" applyAlignment="1" applyProtection="1">
      <alignment horizontal="center"/>
      <protection hidden="1"/>
    </xf>
    <xf numFmtId="0" fontId="58" fillId="0" borderId="58" xfId="10" applyFont="1" applyFill="1" applyBorder="1" applyAlignment="1" applyProtection="1">
      <alignment horizontal="right"/>
      <protection hidden="1"/>
    </xf>
    <xf numFmtId="0" fontId="56" fillId="0" borderId="58" xfId="10" applyFont="1" applyFill="1" applyBorder="1" applyAlignment="1" applyProtection="1">
      <alignment horizontal="right"/>
      <protection locked="0" hidden="1"/>
    </xf>
    <xf numFmtId="0" fontId="56" fillId="0" borderId="59" xfId="10" applyFont="1" applyFill="1" applyBorder="1" applyAlignment="1" applyProtection="1">
      <alignment horizontal="right"/>
      <protection locked="0"/>
    </xf>
    <xf numFmtId="0" fontId="56" fillId="0" borderId="61" xfId="10" applyFont="1" applyFill="1" applyBorder="1" applyAlignment="1" applyProtection="1">
      <alignment horizontal="right"/>
      <protection hidden="1"/>
    </xf>
    <xf numFmtId="0" fontId="52" fillId="0" borderId="53" xfId="0" applyFont="1" applyBorder="1" applyAlignment="1" applyProtection="1">
      <protection hidden="1"/>
    </xf>
    <xf numFmtId="0" fontId="59" fillId="0" borderId="6" xfId="0" applyFont="1" applyFill="1" applyBorder="1" applyAlignment="1" applyProtection="1">
      <alignment horizontal="right"/>
      <protection hidden="1"/>
    </xf>
    <xf numFmtId="44" fontId="52" fillId="0" borderId="0" xfId="0" applyNumberFormat="1" applyFont="1" applyFill="1" applyBorder="1" applyAlignment="1" applyProtection="1">
      <protection hidden="1"/>
    </xf>
    <xf numFmtId="0" fontId="52" fillId="0" borderId="62" xfId="0" applyFont="1" applyBorder="1" applyAlignment="1" applyProtection="1">
      <protection hidden="1"/>
    </xf>
    <xf numFmtId="0" fontId="56" fillId="11" borderId="0" xfId="10" applyFont="1" applyFill="1" applyBorder="1" applyAlignment="1" applyProtection="1">
      <alignment horizontal="right"/>
      <protection locked="0"/>
    </xf>
    <xf numFmtId="0" fontId="54" fillId="0" borderId="53" xfId="0" applyFont="1" applyBorder="1" applyAlignment="1" applyProtection="1">
      <protection hidden="1"/>
    </xf>
    <xf numFmtId="0" fontId="53" fillId="0" borderId="54" xfId="0" applyFont="1" applyBorder="1" applyAlignment="1" applyProtection="1">
      <alignment horizontal="right"/>
      <protection hidden="1"/>
    </xf>
    <xf numFmtId="0" fontId="55" fillId="0" borderId="62" xfId="0" applyFont="1" applyBorder="1" applyAlignment="1" applyProtection="1">
      <protection hidden="1"/>
    </xf>
    <xf numFmtId="0" fontId="56" fillId="11" borderId="59" xfId="10" applyFont="1" applyFill="1" applyBorder="1" applyAlignment="1" applyProtection="1">
      <alignment horizontal="right"/>
      <protection locked="0"/>
    </xf>
    <xf numFmtId="0" fontId="54" fillId="0" borderId="54" xfId="0" applyFont="1" applyBorder="1" applyAlignment="1" applyProtection="1">
      <protection hidden="1"/>
    </xf>
    <xf numFmtId="0" fontId="45" fillId="0" borderId="0" xfId="0" applyFont="1" applyAlignment="1" applyProtection="1">
      <protection hidden="1"/>
    </xf>
    <xf numFmtId="6" fontId="45" fillId="0" borderId="0" xfId="0" applyNumberFormat="1" applyFont="1" applyAlignment="1" applyProtection="1">
      <alignment horizontal="center"/>
      <protection hidden="1"/>
    </xf>
    <xf numFmtId="0" fontId="46" fillId="0" borderId="7" xfId="0" applyFont="1" applyBorder="1" applyAlignment="1" applyProtection="1">
      <protection hidden="1"/>
    </xf>
    <xf numFmtId="0" fontId="14" fillId="0" borderId="0" xfId="0" applyFont="1" applyAlignment="1" applyProtection="1">
      <protection hidden="1"/>
    </xf>
    <xf numFmtId="8" fontId="56" fillId="0" borderId="56" xfId="10" applyNumberFormat="1" applyFont="1" applyFill="1" applyBorder="1" applyAlignment="1" applyProtection="1">
      <alignment horizontal="right"/>
      <protection hidden="1"/>
    </xf>
    <xf numFmtId="168" fontId="56" fillId="0" borderId="56" xfId="10" applyNumberFormat="1" applyFont="1" applyFill="1" applyBorder="1" applyAlignment="1" applyProtection="1">
      <alignment horizontal="right"/>
      <protection hidden="1"/>
    </xf>
    <xf numFmtId="6" fontId="54" fillId="10" borderId="63" xfId="0" applyNumberFormat="1" applyFont="1" applyFill="1" applyBorder="1" applyAlignment="1" applyProtection="1">
      <alignment horizontal="center" wrapText="1"/>
      <protection hidden="1"/>
    </xf>
    <xf numFmtId="0" fontId="54" fillId="0" borderId="64" xfId="0" applyFont="1" applyBorder="1" applyAlignment="1" applyProtection="1">
      <protection hidden="1"/>
    </xf>
    <xf numFmtId="44" fontId="52" fillId="0" borderId="65" xfId="0" applyNumberFormat="1" applyFont="1" applyFill="1" applyBorder="1" applyAlignment="1" applyProtection="1">
      <protection hidden="1"/>
    </xf>
    <xf numFmtId="0" fontId="56" fillId="0" borderId="66" xfId="10" applyFont="1" applyFill="1" applyBorder="1" applyAlignment="1" applyProtection="1">
      <alignment horizontal="right"/>
      <protection hidden="1"/>
    </xf>
    <xf numFmtId="6" fontId="54" fillId="0" borderId="67" xfId="0" applyNumberFormat="1" applyFont="1" applyBorder="1" applyAlignment="1" applyProtection="1">
      <alignment horizontal="center"/>
      <protection hidden="1"/>
    </xf>
    <xf numFmtId="8" fontId="61" fillId="0" borderId="59" xfId="10" applyNumberFormat="1" applyFont="1" applyFill="1" applyBorder="1" applyAlignment="1" applyProtection="1">
      <alignment horizontal="right"/>
      <protection hidden="1"/>
    </xf>
    <xf numFmtId="44" fontId="61" fillId="0" borderId="59" xfId="10" applyNumberFormat="1" applyFont="1" applyFill="1" applyBorder="1" applyAlignment="1" applyProtection="1">
      <alignment horizontal="right"/>
      <protection hidden="1"/>
    </xf>
    <xf numFmtId="0" fontId="56" fillId="0" borderId="61" xfId="10" applyFont="1" applyFill="1" applyBorder="1" applyAlignment="1" applyProtection="1">
      <alignment horizontal="right"/>
      <protection locked="0" hidden="1"/>
    </xf>
    <xf numFmtId="0" fontId="56" fillId="0" borderId="66" xfId="10" applyFont="1" applyFill="1" applyBorder="1" applyAlignment="1" applyProtection="1">
      <alignment horizontal="right"/>
      <protection locked="0"/>
    </xf>
    <xf numFmtId="0" fontId="56" fillId="0" borderId="68" xfId="10" applyFont="1" applyFill="1" applyBorder="1" applyAlignment="1" applyProtection="1">
      <alignment horizontal="right"/>
      <protection hidden="1"/>
    </xf>
    <xf numFmtId="6" fontId="52" fillId="0" borderId="69" xfId="0" applyNumberFormat="1" applyFont="1" applyBorder="1" applyAlignment="1" applyProtection="1">
      <alignment horizontal="center" wrapText="1"/>
      <protection hidden="1"/>
    </xf>
    <xf numFmtId="6" fontId="52" fillId="0" borderId="70" xfId="0" applyNumberFormat="1" applyFont="1" applyBorder="1" applyAlignment="1" applyProtection="1">
      <alignment horizontal="center"/>
      <protection hidden="1"/>
    </xf>
    <xf numFmtId="6" fontId="52" fillId="0" borderId="71" xfId="0" applyNumberFormat="1" applyFont="1" applyBorder="1" applyAlignment="1" applyProtection="1">
      <alignment horizontal="center"/>
      <protection hidden="1"/>
    </xf>
    <xf numFmtId="6" fontId="52" fillId="0" borderId="70" xfId="0" applyNumberFormat="1" applyFont="1" applyBorder="1" applyAlignment="1" applyProtection="1">
      <alignment horizontal="center"/>
      <protection locked="0"/>
    </xf>
    <xf numFmtId="6" fontId="52" fillId="0" borderId="72" xfId="0" applyNumberFormat="1" applyFont="1" applyBorder="1" applyAlignment="1" applyProtection="1">
      <alignment horizontal="center"/>
      <protection hidden="1"/>
    </xf>
    <xf numFmtId="3" fontId="15" fillId="0" borderId="73" xfId="0" applyNumberFormat="1" applyFont="1" applyFill="1" applyBorder="1" applyAlignment="1"/>
    <xf numFmtId="3" fontId="14" fillId="0" borderId="73" xfId="0" applyNumberFormat="1" applyFont="1" applyFill="1" applyBorder="1" applyAlignment="1">
      <alignment wrapText="1"/>
    </xf>
    <xf numFmtId="3" fontId="14" fillId="0" borderId="73" xfId="0" applyNumberFormat="1" applyFont="1" applyFill="1" applyBorder="1" applyAlignment="1"/>
    <xf numFmtId="3" fontId="15" fillId="0" borderId="74" xfId="0" applyNumberFormat="1" applyFont="1" applyFill="1" applyBorder="1" applyAlignment="1">
      <alignment horizontal="left"/>
    </xf>
    <xf numFmtId="3" fontId="0" fillId="0" borderId="73" xfId="0" applyNumberFormat="1" applyBorder="1" applyAlignment="1"/>
    <xf numFmtId="3" fontId="0" fillId="0" borderId="74" xfId="0" applyNumberFormat="1" applyBorder="1" applyAlignment="1">
      <alignment horizontal="left" wrapText="1"/>
    </xf>
    <xf numFmtId="3" fontId="20" fillId="6" borderId="73" xfId="0" applyNumberFormat="1" applyFont="1" applyFill="1" applyBorder="1" applyAlignment="1">
      <alignment horizontal="center"/>
    </xf>
    <xf numFmtId="3" fontId="0" fillId="6" borderId="74" xfId="0" applyNumberFormat="1" applyFill="1" applyBorder="1" applyAlignment="1">
      <alignment horizontal="left"/>
    </xf>
    <xf numFmtId="3" fontId="0" fillId="6" borderId="75" xfId="0" applyNumberFormat="1" applyFill="1" applyBorder="1" applyAlignment="1">
      <alignment horizontal="left"/>
    </xf>
    <xf numFmtId="3" fontId="0" fillId="0" borderId="74" xfId="0" applyNumberFormat="1" applyBorder="1" applyAlignment="1">
      <alignment horizontal="left"/>
    </xf>
    <xf numFmtId="3" fontId="0" fillId="0" borderId="75" xfId="0" applyNumberFormat="1" applyBorder="1" applyAlignment="1">
      <alignment horizontal="left"/>
    </xf>
    <xf numFmtId="3" fontId="0" fillId="0" borderId="73" xfId="0" applyNumberFormat="1" applyFill="1" applyBorder="1" applyAlignment="1"/>
    <xf numFmtId="3" fontId="14" fillId="0" borderId="73" xfId="0" applyNumberFormat="1" applyFont="1" applyBorder="1" applyAlignment="1"/>
    <xf numFmtId="10" fontId="14" fillId="0" borderId="74" xfId="11" applyFont="1" applyFill="1" applyBorder="1" applyAlignment="1"/>
    <xf numFmtId="3" fontId="5" fillId="0" borderId="73" xfId="0" applyNumberFormat="1" applyFont="1" applyBorder="1" applyAlignment="1"/>
    <xf numFmtId="3" fontId="2" fillId="12" borderId="37" xfId="7" applyNumberFormat="1" applyFont="1" applyFill="1" applyBorder="1"/>
    <xf numFmtId="3" fontId="0" fillId="12" borderId="38" xfId="0" applyNumberFormat="1" applyFill="1" applyBorder="1" applyAlignment="1"/>
    <xf numFmtId="3" fontId="0" fillId="12" borderId="38" xfId="0" applyNumberFormat="1" applyFont="1" applyFill="1" applyBorder="1" applyAlignment="1">
      <alignment horizontal="center"/>
    </xf>
    <xf numFmtId="3" fontId="0" fillId="12" borderId="39" xfId="0" applyNumberFormat="1" applyFill="1" applyBorder="1" applyAlignment="1"/>
    <xf numFmtId="3" fontId="2" fillId="12" borderId="6" xfId="7" applyNumberFormat="1" applyFill="1" applyBorder="1"/>
    <xf numFmtId="3" fontId="0" fillId="12" borderId="0" xfId="0" applyNumberFormat="1" applyFill="1" applyBorder="1" applyAlignment="1"/>
    <xf numFmtId="3" fontId="0" fillId="12" borderId="0" xfId="0" applyNumberFormat="1" applyFont="1" applyFill="1" applyBorder="1" applyAlignment="1">
      <alignment horizontal="center"/>
    </xf>
    <xf numFmtId="3" fontId="0" fillId="12" borderId="5" xfId="0" applyNumberFormat="1" applyFill="1" applyBorder="1" applyAlignment="1"/>
    <xf numFmtId="3" fontId="0" fillId="12" borderId="6" xfId="0" applyNumberFormat="1" applyFill="1" applyBorder="1" applyAlignment="1"/>
    <xf numFmtId="3" fontId="5" fillId="12" borderId="6" xfId="0" applyNumberFormat="1" applyFont="1" applyFill="1" applyBorder="1" applyAlignment="1">
      <alignment horizontal="left"/>
    </xf>
    <xf numFmtId="3" fontId="6" fillId="12" borderId="0" xfId="0" applyNumberFormat="1" applyFont="1" applyFill="1" applyBorder="1" applyAlignment="1"/>
    <xf numFmtId="166" fontId="0" fillId="12" borderId="5" xfId="0" applyNumberFormat="1" applyFont="1" applyFill="1" applyBorder="1" applyAlignment="1">
      <alignment horizontal="center"/>
    </xf>
    <xf numFmtId="3" fontId="2" fillId="12" borderId="79" xfId="7" applyNumberFormat="1" applyFill="1" applyBorder="1"/>
    <xf numFmtId="5" fontId="36" fillId="12" borderId="80" xfId="4" applyFont="1" applyFill="1" applyBorder="1"/>
    <xf numFmtId="7" fontId="36" fillId="12" borderId="80" xfId="3" applyFont="1" applyFill="1" applyBorder="1"/>
    <xf numFmtId="10" fontId="36" fillId="12" borderId="80" xfId="11" applyFont="1" applyFill="1" applyBorder="1"/>
    <xf numFmtId="10" fontId="36" fillId="12" borderId="44" xfId="11" applyFont="1" applyFill="1" applyBorder="1"/>
    <xf numFmtId="3" fontId="2" fillId="12" borderId="43" xfId="7" applyNumberFormat="1" applyFill="1" applyBorder="1"/>
    <xf numFmtId="5" fontId="36" fillId="12" borderId="0" xfId="4" applyFont="1" applyFill="1" applyBorder="1"/>
    <xf numFmtId="7" fontId="36" fillId="12" borderId="0" xfId="3" applyFont="1" applyFill="1" applyBorder="1"/>
    <xf numFmtId="10" fontId="36" fillId="12" borderId="0" xfId="11" applyFont="1" applyFill="1" applyBorder="1"/>
    <xf numFmtId="3" fontId="0" fillId="12" borderId="43" xfId="0" applyNumberFormat="1" applyFill="1" applyBorder="1" applyAlignment="1"/>
    <xf numFmtId="3" fontId="5" fillId="12" borderId="43" xfId="0" applyNumberFormat="1" applyFont="1" applyFill="1" applyBorder="1" applyAlignment="1">
      <alignment horizontal="right"/>
    </xf>
    <xf numFmtId="5" fontId="6" fillId="12" borderId="0" xfId="4" applyFont="1" applyFill="1" applyBorder="1"/>
    <xf numFmtId="5" fontId="12" fillId="12" borderId="0" xfId="4" applyFont="1" applyFill="1" applyBorder="1"/>
    <xf numFmtId="166" fontId="0" fillId="12" borderId="0" xfId="0" applyNumberFormat="1" applyFill="1" applyBorder="1" applyAlignment="1"/>
    <xf numFmtId="3" fontId="2" fillId="12" borderId="37" xfId="7" applyNumberFormat="1" applyFill="1" applyBorder="1"/>
    <xf numFmtId="3" fontId="0" fillId="13" borderId="38" xfId="0" applyNumberFormat="1" applyFill="1" applyBorder="1" applyAlignment="1"/>
    <xf numFmtId="3" fontId="0" fillId="13" borderId="39" xfId="0" applyNumberFormat="1" applyFill="1" applyBorder="1" applyAlignment="1"/>
    <xf numFmtId="3" fontId="0" fillId="13" borderId="0" xfId="0" applyNumberFormat="1" applyFill="1" applyBorder="1" applyAlignment="1"/>
    <xf numFmtId="3" fontId="0" fillId="13" borderId="5" xfId="0" applyNumberFormat="1" applyFill="1" applyBorder="1" applyAlignment="1"/>
    <xf numFmtId="3" fontId="5" fillId="12" borderId="6" xfId="0" applyNumberFormat="1" applyFont="1" applyFill="1" applyBorder="1" applyAlignment="1">
      <alignment horizontal="right"/>
    </xf>
    <xf numFmtId="15" fontId="0" fillId="12" borderId="0" xfId="0" applyNumberFormat="1" applyFill="1" applyBorder="1" applyAlignment="1"/>
    <xf numFmtId="3" fontId="49" fillId="0" borderId="0" xfId="0" applyNumberFormat="1" applyFont="1" applyAlignment="1"/>
    <xf numFmtId="3" fontId="0" fillId="0" borderId="0" xfId="0" applyNumberFormat="1" applyAlignment="1"/>
    <xf numFmtId="3" fontId="0" fillId="0" borderId="0" xfId="0" applyNumberFormat="1" applyFill="1" applyBorder="1" applyAlignment="1"/>
    <xf numFmtId="5" fontId="0" fillId="0" borderId="0" xfId="3" applyNumberFormat="1" applyFont="1" applyBorder="1" applyAlignment="1"/>
    <xf numFmtId="3" fontId="0" fillId="0" borderId="73" xfId="0" applyNumberFormat="1" applyBorder="1" applyAlignment="1">
      <alignment horizontal="left" indent="1"/>
    </xf>
    <xf numFmtId="10" fontId="0" fillId="0" borderId="5" xfId="11" applyFont="1" applyBorder="1"/>
    <xf numFmtId="10" fontId="0" fillId="0" borderId="32" xfId="12" applyNumberFormat="1" applyFont="1" applyBorder="1"/>
    <xf numFmtId="5" fontId="14" fillId="0" borderId="0" xfId="4" applyFont="1" applyBorder="1"/>
    <xf numFmtId="10" fontId="0" fillId="0" borderId="91" xfId="11" applyFont="1" applyBorder="1"/>
    <xf numFmtId="5" fontId="33" fillId="0" borderId="0" xfId="4" applyFont="1" applyBorder="1" applyAlignment="1">
      <alignment horizontal="center" wrapText="1"/>
    </xf>
    <xf numFmtId="7" fontId="33" fillId="0" borderId="0" xfId="3" applyFont="1" applyBorder="1" applyAlignment="1">
      <alignment horizontal="center" wrapText="1"/>
    </xf>
    <xf numFmtId="7" fontId="22" fillId="0" borderId="0" xfId="3" applyFont="1" applyBorder="1" applyAlignment="1">
      <alignment horizontal="center" wrapText="1"/>
    </xf>
    <xf numFmtId="3" fontId="22" fillId="0" borderId="44" xfId="0" applyNumberFormat="1" applyFont="1" applyBorder="1" applyAlignment="1">
      <alignment horizontal="center" wrapText="1"/>
    </xf>
    <xf numFmtId="5" fontId="6" fillId="0" borderId="5" xfId="4" applyFont="1" applyBorder="1" applyAlignment="1">
      <alignment vertical="top"/>
    </xf>
    <xf numFmtId="3" fontId="0" fillId="0" borderId="92" xfId="0" applyNumberFormat="1" applyBorder="1" applyAlignment="1"/>
    <xf numFmtId="9" fontId="0" fillId="0" borderId="7" xfId="0" applyNumberFormat="1" applyFont="1" applyBorder="1" applyAlignment="1">
      <alignment horizontal="center"/>
    </xf>
    <xf numFmtId="5" fontId="0" fillId="0" borderId="7" xfId="4" applyFont="1" applyFill="1" applyBorder="1"/>
    <xf numFmtId="3" fontId="0" fillId="0" borderId="7" xfId="0" applyNumberFormat="1" applyFill="1" applyBorder="1" applyAlignment="1"/>
    <xf numFmtId="5" fontId="0" fillId="0" borderId="7" xfId="4" applyFont="1" applyBorder="1"/>
    <xf numFmtId="5" fontId="0" fillId="0" borderId="51" xfId="4" applyFont="1" applyBorder="1"/>
    <xf numFmtId="3" fontId="6" fillId="0" borderId="0" xfId="0" applyNumberFormat="1" applyFont="1" applyBorder="1" applyAlignment="1">
      <alignment vertical="top"/>
    </xf>
    <xf numFmtId="5" fontId="6" fillId="0" borderId="0" xfId="4" applyFont="1" applyBorder="1" applyAlignment="1">
      <alignment vertical="top"/>
    </xf>
    <xf numFmtId="0" fontId="6" fillId="0" borderId="0" xfId="4" applyNumberFormat="1" applyFont="1" applyFill="1" applyBorder="1" applyAlignment="1">
      <alignment horizontal="center" vertical="top"/>
    </xf>
    <xf numFmtId="0" fontId="6" fillId="0" borderId="0" xfId="4" applyNumberFormat="1" applyFont="1" applyFill="1" applyBorder="1" applyAlignment="1">
      <alignment vertical="top"/>
    </xf>
    <xf numFmtId="3" fontId="6" fillId="0" borderId="0" xfId="0" applyNumberFormat="1" applyFont="1" applyFill="1" applyBorder="1" applyAlignment="1">
      <alignment horizontal="center" vertical="top"/>
    </xf>
    <xf numFmtId="5" fontId="40" fillId="0" borderId="0" xfId="4" applyFont="1" applyFill="1" applyBorder="1"/>
    <xf numFmtId="3" fontId="0" fillId="0" borderId="0" xfId="0" applyNumberFormat="1" applyFont="1" applyFill="1" applyBorder="1" applyAlignment="1">
      <alignment horizontal="center"/>
    </xf>
    <xf numFmtId="5" fontId="41" fillId="0" borderId="0" xfId="4" applyFont="1" applyFill="1" applyBorder="1"/>
    <xf numFmtId="3" fontId="6" fillId="0" borderId="6" xfId="0" applyNumberFormat="1" applyFont="1" applyBorder="1" applyAlignment="1">
      <alignment horizontal="right" vertical="top"/>
    </xf>
    <xf numFmtId="3" fontId="5" fillId="0" borderId="33" xfId="0" applyNumberFormat="1" applyFont="1" applyBorder="1" applyAlignment="1">
      <alignment horizontal="right"/>
    </xf>
    <xf numFmtId="3" fontId="0" fillId="0" borderId="37" xfId="0" applyNumberFormat="1" applyFont="1" applyFill="1" applyBorder="1" applyAlignment="1">
      <alignment horizontal="center"/>
    </xf>
    <xf numFmtId="3" fontId="5" fillId="0" borderId="37" xfId="0" applyNumberFormat="1" applyFont="1" applyBorder="1" applyAlignment="1">
      <alignment horizontal="right"/>
    </xf>
    <xf numFmtId="3" fontId="0" fillId="0" borderId="33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 vertical="center"/>
    </xf>
    <xf numFmtId="5" fontId="6" fillId="0" borderId="0" xfId="4" applyFont="1" applyBorder="1" applyAlignment="1">
      <alignment horizontal="right" vertical="center"/>
    </xf>
    <xf numFmtId="5" fontId="6" fillId="0" borderId="5" xfId="4" applyFont="1" applyBorder="1" applyAlignment="1">
      <alignment vertical="center"/>
    </xf>
    <xf numFmtId="3" fontId="5" fillId="0" borderId="0" xfId="0" applyNumberFormat="1" applyFont="1" applyAlignment="1"/>
    <xf numFmtId="3" fontId="14" fillId="0" borderId="93" xfId="0" applyNumberFormat="1" applyFont="1" applyBorder="1" applyAlignment="1"/>
    <xf numFmtId="10" fontId="14" fillId="0" borderId="94" xfId="11" applyFont="1" applyFill="1" applyBorder="1" applyAlignment="1"/>
    <xf numFmtId="3" fontId="5" fillId="0" borderId="96" xfId="0" applyNumberFormat="1" applyFont="1" applyBorder="1" applyAlignment="1"/>
    <xf numFmtId="3" fontId="14" fillId="0" borderId="96" xfId="0" applyNumberFormat="1" applyFont="1" applyFill="1" applyBorder="1" applyAlignment="1"/>
    <xf numFmtId="5" fontId="15" fillId="0" borderId="0" xfId="0" applyNumberFormat="1" applyFont="1" applyFill="1" applyBorder="1" applyAlignment="1"/>
    <xf numFmtId="3" fontId="9" fillId="0" borderId="0" xfId="0" applyNumberFormat="1" applyFont="1" applyBorder="1" applyAlignment="1">
      <alignment horizontal="left"/>
    </xf>
    <xf numFmtId="3" fontId="8" fillId="0" borderId="0" xfId="9" applyNumberFormat="1" applyBorder="1" applyAlignment="1" applyProtection="1"/>
    <xf numFmtId="3" fontId="0" fillId="0" borderId="96" xfId="0" applyNumberFormat="1" applyBorder="1" applyAlignment="1">
      <alignment horizontal="left" indent="1"/>
    </xf>
    <xf numFmtId="3" fontId="0" fillId="0" borderId="97" xfId="0" applyNumberFormat="1" applyBorder="1" applyAlignment="1">
      <alignment horizontal="left"/>
    </xf>
    <xf numFmtId="3" fontId="0" fillId="0" borderId="98" xfId="0" applyNumberFormat="1" applyBorder="1" applyAlignment="1">
      <alignment horizontal="left"/>
    </xf>
    <xf numFmtId="1" fontId="0" fillId="0" borderId="75" xfId="0" applyNumberFormat="1" applyBorder="1" applyAlignment="1"/>
    <xf numFmtId="44" fontId="0" fillId="0" borderId="75" xfId="0" applyNumberFormat="1" applyBorder="1" applyAlignment="1"/>
    <xf numFmtId="44" fontId="15" fillId="0" borderId="75" xfId="3" applyNumberFormat="1" applyFont="1" applyFill="1" applyBorder="1" applyAlignment="1"/>
    <xf numFmtId="44" fontId="15" fillId="0" borderId="98" xfId="3" applyNumberFormat="1" applyFont="1" applyFill="1" applyBorder="1" applyAlignment="1"/>
    <xf numFmtId="165" fontId="15" fillId="0" borderId="0" xfId="0" applyNumberFormat="1" applyFont="1" applyFill="1" applyBorder="1" applyAlignment="1"/>
    <xf numFmtId="10" fontId="15" fillId="0" borderId="0" xfId="0" applyNumberFormat="1" applyFont="1" applyFill="1" applyBorder="1" applyAlignment="1"/>
    <xf numFmtId="3" fontId="5" fillId="0" borderId="6" xfId="0" applyNumberFormat="1" applyFont="1" applyBorder="1" applyAlignment="1">
      <alignment horizontal="left"/>
    </xf>
    <xf numFmtId="9" fontId="5" fillId="0" borderId="0" xfId="11" applyNumberFormat="1" applyFont="1" applyBorder="1"/>
    <xf numFmtId="9" fontId="14" fillId="0" borderId="0" xfId="11" applyNumberFormat="1" applyFont="1" applyBorder="1"/>
    <xf numFmtId="3" fontId="14" fillId="0" borderId="43" xfId="0" applyNumberFormat="1" applyFont="1" applyBorder="1" applyAlignment="1">
      <alignment horizontal="left"/>
    </xf>
    <xf numFmtId="3" fontId="14" fillId="14" borderId="93" xfId="0" applyNumberFormat="1" applyFont="1" applyFill="1" applyBorder="1" applyAlignment="1"/>
    <xf numFmtId="3" fontId="0" fillId="14" borderId="93" xfId="0" applyNumberFormat="1" applyFill="1" applyBorder="1" applyAlignment="1"/>
    <xf numFmtId="3" fontId="14" fillId="14" borderId="73" xfId="0" applyNumberFormat="1" applyFont="1" applyFill="1" applyBorder="1" applyAlignment="1"/>
    <xf numFmtId="3" fontId="14" fillId="14" borderId="96" xfId="0" applyNumberFormat="1" applyFont="1" applyFill="1" applyBorder="1" applyAlignment="1"/>
    <xf numFmtId="3" fontId="14" fillId="14" borderId="33" xfId="9" applyNumberFormat="1" applyFont="1" applyFill="1" applyBorder="1" applyAlignment="1" applyProtection="1"/>
    <xf numFmtId="165" fontId="15" fillId="14" borderId="94" xfId="0" applyNumberFormat="1" applyFont="1" applyFill="1" applyBorder="1" applyAlignment="1"/>
    <xf numFmtId="165" fontId="15" fillId="14" borderId="74" xfId="0" applyNumberFormat="1" applyFont="1" applyFill="1" applyBorder="1" applyAlignment="1"/>
    <xf numFmtId="3" fontId="15" fillId="14" borderId="95" xfId="0" applyNumberFormat="1" applyFont="1" applyFill="1" applyBorder="1" applyAlignment="1"/>
    <xf numFmtId="3" fontId="15" fillId="14" borderId="75" xfId="0" applyNumberFormat="1" applyFont="1" applyFill="1" applyBorder="1" applyAlignment="1"/>
    <xf numFmtId="1" fontId="15" fillId="14" borderId="98" xfId="0" applyNumberFormat="1" applyFont="1" applyFill="1" applyBorder="1" applyAlignment="1"/>
    <xf numFmtId="10" fontId="15" fillId="14" borderId="97" xfId="0" applyNumberFormat="1" applyFont="1" applyFill="1" applyBorder="1" applyAlignment="1"/>
    <xf numFmtId="10" fontId="15" fillId="14" borderId="94" xfId="0" applyNumberFormat="1" applyFont="1" applyFill="1" applyBorder="1" applyAlignment="1"/>
    <xf numFmtId="1" fontId="15" fillId="14" borderId="95" xfId="0" applyNumberFormat="1" applyFont="1" applyFill="1" applyBorder="1" applyAlignment="1"/>
    <xf numFmtId="10" fontId="15" fillId="14" borderId="74" xfId="0" applyNumberFormat="1" applyFont="1" applyFill="1" applyBorder="1" applyAlignment="1"/>
    <xf numFmtId="3" fontId="0" fillId="15" borderId="75" xfId="0" applyNumberFormat="1" applyFill="1" applyBorder="1" applyAlignment="1"/>
    <xf numFmtId="165" fontId="15" fillId="14" borderId="97" xfId="0" applyNumberFormat="1" applyFont="1" applyFill="1" applyBorder="1" applyAlignment="1"/>
    <xf numFmtId="3" fontId="0" fillId="15" borderId="98" xfId="0" applyNumberFormat="1" applyFill="1" applyBorder="1" applyAlignment="1"/>
    <xf numFmtId="165" fontId="15" fillId="14" borderId="53" xfId="3" applyNumberFormat="1" applyFont="1" applyFill="1" applyBorder="1"/>
    <xf numFmtId="10" fontId="15" fillId="14" borderId="54" xfId="0" applyNumberFormat="1" applyFont="1" applyFill="1" applyBorder="1" applyAlignment="1"/>
    <xf numFmtId="1" fontId="15" fillId="14" borderId="63" xfId="0" applyNumberFormat="1" applyFont="1" applyFill="1" applyBorder="1" applyAlignment="1"/>
    <xf numFmtId="165" fontId="15" fillId="14" borderId="95" xfId="0" applyNumberFormat="1" applyFont="1" applyFill="1" applyBorder="1" applyAlignment="1"/>
    <xf numFmtId="165" fontId="15" fillId="14" borderId="17" xfId="0" applyNumberFormat="1" applyFont="1" applyFill="1" applyBorder="1" applyAlignment="1"/>
    <xf numFmtId="10" fontId="15" fillId="14" borderId="75" xfId="11" applyFont="1" applyFill="1" applyBorder="1" applyAlignment="1"/>
    <xf numFmtId="44" fontId="15" fillId="14" borderId="75" xfId="3" applyNumberFormat="1" applyFont="1" applyFill="1" applyBorder="1" applyAlignment="1"/>
    <xf numFmtId="165" fontId="15" fillId="14" borderId="75" xfId="0" applyNumberFormat="1" applyFont="1" applyFill="1" applyBorder="1" applyAlignment="1"/>
    <xf numFmtId="10" fontId="15" fillId="14" borderId="75" xfId="0" applyNumberFormat="1" applyFont="1" applyFill="1" applyBorder="1" applyAlignment="1"/>
    <xf numFmtId="3" fontId="9" fillId="14" borderId="75" xfId="0" applyNumberFormat="1" applyFont="1" applyFill="1" applyBorder="1" applyAlignment="1">
      <alignment horizontal="left"/>
    </xf>
    <xf numFmtId="3" fontId="5" fillId="14" borderId="75" xfId="0" applyNumberFormat="1" applyFont="1" applyFill="1" applyBorder="1" applyAlignment="1">
      <alignment horizontal="left"/>
    </xf>
    <xf numFmtId="167" fontId="9" fillId="15" borderId="75" xfId="0" applyNumberFormat="1" applyFont="1" applyFill="1" applyBorder="1" applyAlignment="1">
      <alignment horizontal="left"/>
    </xf>
    <xf numFmtId="14" fontId="9" fillId="15" borderId="75" xfId="0" applyNumberFormat="1" applyFont="1" applyFill="1" applyBorder="1" applyAlignment="1">
      <alignment horizontal="left"/>
    </xf>
    <xf numFmtId="3" fontId="5" fillId="14" borderId="75" xfId="0" applyNumberFormat="1" applyFont="1" applyFill="1" applyBorder="1" applyAlignment="1">
      <alignment horizontal="left" wrapText="1"/>
    </xf>
    <xf numFmtId="3" fontId="9" fillId="14" borderId="75" xfId="0" applyNumberFormat="1" applyFont="1" applyFill="1" applyBorder="1" applyAlignment="1">
      <alignment horizontal="left" wrapText="1"/>
    </xf>
    <xf numFmtId="3" fontId="9" fillId="14" borderId="74" xfId="0" applyNumberFormat="1" applyFont="1" applyFill="1" applyBorder="1" applyAlignment="1">
      <alignment horizontal="left"/>
    </xf>
    <xf numFmtId="2" fontId="9" fillId="15" borderId="74" xfId="1" applyNumberFormat="1" applyFont="1" applyFill="1" applyBorder="1" applyAlignment="1">
      <alignment horizontal="left"/>
    </xf>
    <xf numFmtId="3" fontId="5" fillId="15" borderId="74" xfId="0" applyNumberFormat="1" applyFont="1" applyFill="1" applyBorder="1" applyAlignment="1">
      <alignment horizontal="left"/>
    </xf>
    <xf numFmtId="3" fontId="5" fillId="14" borderId="74" xfId="0" applyNumberFormat="1" applyFont="1" applyFill="1" applyBorder="1" applyAlignment="1">
      <alignment horizontal="left" wrapText="1"/>
    </xf>
    <xf numFmtId="3" fontId="5" fillId="14" borderId="74" xfId="0" applyNumberFormat="1" applyFont="1" applyFill="1" applyBorder="1" applyAlignment="1">
      <alignment horizontal="left"/>
    </xf>
    <xf numFmtId="3" fontId="5" fillId="15" borderId="74" xfId="0" applyNumberFormat="1" applyFont="1" applyFill="1" applyBorder="1" applyAlignment="1">
      <alignment horizontal="left" wrapText="1"/>
    </xf>
    <xf numFmtId="3" fontId="9" fillId="14" borderId="74" xfId="0" applyNumberFormat="1" applyFont="1" applyFill="1" applyBorder="1" applyAlignment="1">
      <alignment horizontal="left" wrapText="1"/>
    </xf>
    <xf numFmtId="3" fontId="5" fillId="15" borderId="97" xfId="0" applyNumberFormat="1" applyFont="1" applyFill="1" applyBorder="1" applyAlignment="1">
      <alignment horizontal="left" wrapText="1"/>
    </xf>
    <xf numFmtId="3" fontId="10" fillId="16" borderId="38" xfId="0" applyNumberFormat="1" applyFont="1" applyFill="1" applyBorder="1" applyAlignment="1"/>
    <xf numFmtId="3" fontId="11" fillId="17" borderId="38" xfId="0" applyNumberFormat="1" applyFont="1" applyFill="1" applyBorder="1" applyAlignment="1"/>
    <xf numFmtId="3" fontId="11" fillId="17" borderId="39" xfId="0" applyNumberFormat="1" applyFont="1" applyFill="1" applyBorder="1" applyAlignment="1"/>
    <xf numFmtId="3" fontId="11" fillId="17" borderId="95" xfId="0" applyNumberFormat="1" applyFont="1" applyFill="1" applyBorder="1" applyAlignment="1"/>
    <xf numFmtId="165" fontId="11" fillId="17" borderId="97" xfId="0" applyNumberFormat="1" applyFont="1" applyFill="1" applyBorder="1" applyAlignment="1">
      <alignment horizontal="right"/>
    </xf>
    <xf numFmtId="3" fontId="0" fillId="15" borderId="95" xfId="0" applyNumberFormat="1" applyFill="1" applyBorder="1" applyAlignment="1"/>
    <xf numFmtId="6" fontId="52" fillId="14" borderId="71" xfId="0" applyNumberFormat="1" applyFont="1" applyFill="1" applyBorder="1" applyAlignment="1" applyProtection="1">
      <alignment horizontal="center"/>
      <protection locked="0"/>
    </xf>
    <xf numFmtId="6" fontId="52" fillId="14" borderId="76" xfId="0" applyNumberFormat="1" applyFont="1" applyFill="1" applyBorder="1" applyAlignment="1" applyProtection="1">
      <alignment horizontal="center"/>
      <protection locked="0"/>
    </xf>
    <xf numFmtId="6" fontId="52" fillId="14" borderId="77" xfId="0" applyNumberFormat="1" applyFont="1" applyFill="1" applyBorder="1" applyAlignment="1" applyProtection="1">
      <alignment horizontal="center"/>
      <protection locked="0"/>
    </xf>
    <xf numFmtId="6" fontId="52" fillId="14" borderId="78" xfId="0" applyNumberFormat="1" applyFont="1" applyFill="1" applyBorder="1" applyAlignment="1" applyProtection="1">
      <alignment horizontal="center"/>
      <protection locked="0"/>
    </xf>
    <xf numFmtId="0" fontId="52" fillId="14" borderId="60" xfId="0" applyFont="1" applyFill="1" applyBorder="1" applyAlignment="1" applyProtection="1">
      <protection locked="0" hidden="1"/>
    </xf>
    <xf numFmtId="6" fontId="52" fillId="0" borderId="0" xfId="0" applyNumberFormat="1" applyFont="1" applyBorder="1" applyAlignment="1" applyProtection="1">
      <alignment horizontal="center"/>
      <protection hidden="1"/>
    </xf>
    <xf numFmtId="0" fontId="52" fillId="0" borderId="0" xfId="0" applyFont="1" applyBorder="1" applyAlignment="1" applyProtection="1">
      <alignment horizontal="center"/>
      <protection hidden="1"/>
    </xf>
    <xf numFmtId="0" fontId="60" fillId="0" borderId="0" xfId="0" applyFont="1" applyBorder="1" applyAlignment="1" applyProtection="1">
      <protection hidden="1"/>
    </xf>
    <xf numFmtId="6" fontId="54" fillId="0" borderId="0" xfId="0" applyNumberFormat="1" applyFont="1" applyBorder="1" applyAlignment="1" applyProtection="1">
      <alignment horizontal="center"/>
      <protection hidden="1"/>
    </xf>
    <xf numFmtId="6" fontId="52" fillId="0" borderId="0" xfId="0" applyNumberFormat="1" applyFont="1" applyBorder="1" applyAlignment="1" applyProtection="1">
      <alignment horizontal="center"/>
      <protection locked="0"/>
    </xf>
    <xf numFmtId="0" fontId="45" fillId="0" borderId="0" xfId="0" applyFont="1" applyBorder="1" applyAlignment="1" applyProtection="1">
      <protection hidden="1"/>
    </xf>
    <xf numFmtId="6" fontId="45" fillId="0" borderId="0" xfId="0" applyNumberFormat="1" applyFont="1" applyBorder="1" applyAlignment="1" applyProtection="1">
      <alignment horizontal="center"/>
      <protection hidden="1"/>
    </xf>
    <xf numFmtId="0" fontId="62" fillId="18" borderId="0" xfId="0" applyFont="1" applyFill="1" applyBorder="1" applyAlignment="1" applyProtection="1">
      <protection hidden="1"/>
    </xf>
    <xf numFmtId="165" fontId="0" fillId="14" borderId="39" xfId="0" applyNumberFormat="1" applyFont="1" applyFill="1" applyBorder="1" applyAlignment="1">
      <alignment horizontal="right"/>
    </xf>
    <xf numFmtId="165" fontId="0" fillId="14" borderId="17" xfId="0" applyNumberFormat="1" applyFont="1" applyFill="1" applyBorder="1" applyAlignment="1">
      <alignment horizontal="right"/>
    </xf>
    <xf numFmtId="1" fontId="0" fillId="14" borderId="0" xfId="0" applyNumberFormat="1" applyFont="1" applyFill="1" applyBorder="1" applyAlignment="1">
      <alignment horizontal="center"/>
    </xf>
    <xf numFmtId="1" fontId="36" fillId="14" borderId="0" xfId="11" applyNumberFormat="1" applyFont="1" applyFill="1" applyBorder="1" applyAlignment="1">
      <alignment horizontal="center"/>
    </xf>
    <xf numFmtId="5" fontId="36" fillId="14" borderId="0" xfId="4" applyFont="1" applyFill="1" applyBorder="1"/>
    <xf numFmtId="5" fontId="36" fillId="14" borderId="0" xfId="4" applyFont="1" applyFill="1" applyBorder="1" applyAlignment="1">
      <alignment horizontal="center"/>
    </xf>
    <xf numFmtId="5" fontId="36" fillId="14" borderId="7" xfId="4" applyFont="1" applyFill="1" applyBorder="1"/>
    <xf numFmtId="5" fontId="36" fillId="14" borderId="7" xfId="4" applyFont="1" applyFill="1" applyBorder="1" applyAlignment="1">
      <alignment horizontal="center"/>
    </xf>
    <xf numFmtId="1" fontId="0" fillId="14" borderId="7" xfId="0" applyNumberFormat="1" applyFont="1" applyFill="1" applyBorder="1" applyAlignment="1">
      <alignment horizontal="center"/>
    </xf>
    <xf numFmtId="10" fontId="33" fillId="0" borderId="0" xfId="11" applyFont="1" applyBorder="1" applyAlignment="1">
      <alignment horizontal="center" wrapText="1"/>
    </xf>
    <xf numFmtId="5" fontId="36" fillId="12" borderId="102" xfId="4" applyFont="1" applyFill="1" applyBorder="1"/>
    <xf numFmtId="5" fontId="36" fillId="12" borderId="6" xfId="4" applyFont="1" applyFill="1" applyBorder="1"/>
    <xf numFmtId="5" fontId="6" fillId="12" borderId="6" xfId="4" applyFont="1" applyFill="1" applyBorder="1"/>
    <xf numFmtId="5" fontId="12" fillId="12" borderId="6" xfId="4" applyFont="1" applyFill="1" applyBorder="1"/>
    <xf numFmtId="5" fontId="0" fillId="0" borderId="31" xfId="4" applyFont="1" applyFill="1" applyBorder="1"/>
    <xf numFmtId="5" fontId="22" fillId="0" borderId="6" xfId="4" applyFont="1" applyBorder="1" applyAlignment="1">
      <alignment horizontal="center" wrapText="1"/>
    </xf>
    <xf numFmtId="5" fontId="36" fillId="14" borderId="6" xfId="4" applyFont="1" applyFill="1" applyBorder="1"/>
    <xf numFmtId="5" fontId="0" fillId="0" borderId="31" xfId="12" applyNumberFormat="1" applyFont="1" applyBorder="1"/>
    <xf numFmtId="5" fontId="0" fillId="0" borderId="31" xfId="12" applyNumberFormat="1" applyFont="1" applyBorder="1" applyAlignment="1"/>
    <xf numFmtId="5" fontId="0" fillId="0" borderId="6" xfId="4" applyFont="1" applyBorder="1" applyAlignment="1"/>
    <xf numFmtId="5" fontId="5" fillId="0" borderId="6" xfId="3" applyNumberFormat="1" applyFont="1" applyBorder="1"/>
    <xf numFmtId="7" fontId="36" fillId="12" borderId="0" xfId="3" applyFont="1" applyFill="1" applyBorder="1" applyAlignment="1">
      <alignment horizontal="centerContinuous"/>
    </xf>
    <xf numFmtId="10" fontId="36" fillId="12" borderId="44" xfId="11" applyFont="1" applyFill="1" applyBorder="1" applyAlignment="1">
      <alignment horizontal="centerContinuous"/>
    </xf>
    <xf numFmtId="5" fontId="7" fillId="12" borderId="6" xfId="4" applyFont="1" applyFill="1" applyBorder="1" applyAlignment="1">
      <alignment horizontal="centerContinuous"/>
    </xf>
    <xf numFmtId="5" fontId="5" fillId="0" borderId="6" xfId="4" applyFont="1" applyBorder="1"/>
    <xf numFmtId="169" fontId="0" fillId="0" borderId="0" xfId="0" applyNumberFormat="1" applyBorder="1" applyAlignment="1"/>
    <xf numFmtId="169" fontId="0" fillId="0" borderId="5" xfId="0" applyNumberFormat="1" applyBorder="1" applyAlignment="1"/>
    <xf numFmtId="169" fontId="0" fillId="0" borderId="0" xfId="4" applyNumberFormat="1" applyFont="1" applyBorder="1"/>
    <xf numFmtId="169" fontId="0" fillId="0" borderId="5" xfId="4" applyNumberFormat="1" applyFont="1" applyBorder="1"/>
    <xf numFmtId="169" fontId="0" fillId="0" borderId="4" xfId="4" applyNumberFormat="1" applyFont="1" applyFill="1" applyBorder="1"/>
    <xf numFmtId="169" fontId="0" fillId="0" borderId="48" xfId="4" applyNumberFormat="1" applyFont="1" applyFill="1" applyBorder="1"/>
    <xf numFmtId="169" fontId="5" fillId="0" borderId="1" xfId="12" applyNumberFormat="1" applyFont="1" applyBorder="1"/>
    <xf numFmtId="169" fontId="5" fillId="0" borderId="32" xfId="12" applyNumberFormat="1" applyFont="1" applyBorder="1"/>
    <xf numFmtId="169" fontId="5" fillId="0" borderId="0" xfId="12" applyNumberFormat="1" applyFont="1" applyBorder="1"/>
    <xf numFmtId="169" fontId="12" fillId="0" borderId="0" xfId="12" applyNumberFormat="1" applyFont="1" applyBorder="1"/>
    <xf numFmtId="169" fontId="12" fillId="0" borderId="5" xfId="12" applyNumberFormat="1" applyFont="1" applyBorder="1"/>
    <xf numFmtId="169" fontId="0" fillId="0" borderId="0" xfId="12" applyNumberFormat="1" applyFont="1" applyBorder="1"/>
    <xf numFmtId="169" fontId="0" fillId="0" borderId="5" xfId="12" applyNumberFormat="1" applyFont="1" applyBorder="1"/>
    <xf numFmtId="169" fontId="14" fillId="0" borderId="0" xfId="0" applyNumberFormat="1" applyFont="1" applyFill="1" applyBorder="1" applyAlignment="1"/>
    <xf numFmtId="169" fontId="14" fillId="0" borderId="5" xfId="0" applyNumberFormat="1" applyFont="1" applyFill="1" applyBorder="1" applyAlignment="1"/>
    <xf numFmtId="169" fontId="0" fillId="0" borderId="7" xfId="12" applyNumberFormat="1" applyFont="1" applyBorder="1"/>
    <xf numFmtId="169" fontId="0" fillId="0" borderId="51" xfId="12" applyNumberFormat="1" applyFont="1" applyBorder="1"/>
    <xf numFmtId="169" fontId="4" fillId="0" borderId="0" xfId="12" applyNumberFormat="1" applyFont="1" applyBorder="1"/>
    <xf numFmtId="169" fontId="4" fillId="0" borderId="5" xfId="12" applyNumberFormat="1" applyFont="1" applyBorder="1"/>
    <xf numFmtId="169" fontId="14" fillId="0" borderId="7" xfId="0" applyNumberFormat="1" applyFont="1" applyBorder="1" applyAlignment="1"/>
    <xf numFmtId="169" fontId="14" fillId="0" borderId="51" xfId="0" applyNumberFormat="1" applyFont="1" applyBorder="1" applyAlignment="1"/>
    <xf numFmtId="169" fontId="4" fillId="0" borderId="50" xfId="12" applyNumberFormat="1" applyFont="1" applyBorder="1"/>
    <xf numFmtId="169" fontId="0" fillId="0" borderId="0" xfId="0" applyNumberFormat="1" applyFill="1" applyBorder="1" applyAlignment="1"/>
    <xf numFmtId="169" fontId="0" fillId="0" borderId="51" xfId="0" applyNumberFormat="1" applyFill="1" applyBorder="1" applyAlignment="1"/>
    <xf numFmtId="169" fontId="0" fillId="0" borderId="30" xfId="4" applyNumberFormat="1" applyFont="1" applyBorder="1"/>
    <xf numFmtId="169" fontId="0" fillId="0" borderId="50" xfId="4" applyNumberFormat="1" applyFont="1" applyBorder="1"/>
    <xf numFmtId="169" fontId="14" fillId="0" borderId="0" xfId="0" applyNumberFormat="1" applyFont="1" applyBorder="1" applyAlignment="1"/>
    <xf numFmtId="169" fontId="14" fillId="0" borderId="5" xfId="0" applyNumberFormat="1" applyFont="1" applyBorder="1" applyAlignment="1"/>
    <xf numFmtId="169" fontId="0" fillId="0" borderId="2" xfId="4" applyNumberFormat="1" applyFont="1" applyFill="1" applyBorder="1"/>
    <xf numFmtId="169" fontId="0" fillId="0" borderId="49" xfId="4" applyNumberFormat="1" applyFont="1" applyFill="1" applyBorder="1"/>
    <xf numFmtId="169" fontId="0" fillId="0" borderId="32" xfId="4" applyNumberFormat="1" applyFont="1" applyBorder="1"/>
    <xf numFmtId="169" fontId="5" fillId="0" borderId="5" xfId="12" applyNumberFormat="1" applyFont="1" applyBorder="1"/>
    <xf numFmtId="3" fontId="0" fillId="0" borderId="0" xfId="0" applyNumberFormat="1" applyBorder="1" applyAlignment="1">
      <alignment horizontal="left" indent="2"/>
    </xf>
    <xf numFmtId="3" fontId="0" fillId="0" borderId="0" xfId="0" applyNumberFormat="1" applyFill="1" applyBorder="1" applyAlignment="1">
      <alignment horizontal="left" indent="2"/>
    </xf>
    <xf numFmtId="3" fontId="14" fillId="0" borderId="0" xfId="0" applyNumberFormat="1" applyFont="1" applyFill="1" applyBorder="1" applyAlignment="1">
      <alignment horizontal="left" indent="2"/>
    </xf>
    <xf numFmtId="3" fontId="5" fillId="12" borderId="0" xfId="0" applyNumberFormat="1" applyFont="1" applyFill="1" applyBorder="1" applyAlignment="1"/>
    <xf numFmtId="3" fontId="47" fillId="16" borderId="37" xfId="0" applyNumberFormat="1" applyFont="1" applyFill="1" applyBorder="1" applyAlignment="1">
      <alignment horizontal="left" vertical="center"/>
    </xf>
    <xf numFmtId="3" fontId="47" fillId="17" borderId="93" xfId="0" applyNumberFormat="1" applyFont="1" applyFill="1" applyBorder="1" applyAlignment="1">
      <alignment horizontal="left" vertical="center"/>
    </xf>
    <xf numFmtId="3" fontId="47" fillId="17" borderId="99" xfId="0" applyNumberFormat="1" applyFont="1" applyFill="1" applyBorder="1" applyAlignment="1">
      <alignment horizontal="left" vertical="center"/>
    </xf>
    <xf numFmtId="3" fontId="48" fillId="17" borderId="100" xfId="0" applyNumberFormat="1" applyFont="1" applyFill="1" applyBorder="1" applyAlignment="1">
      <alignment horizontal="right" vertical="center"/>
    </xf>
    <xf numFmtId="3" fontId="48" fillId="17" borderId="101" xfId="0" applyNumberFormat="1" applyFont="1" applyFill="1" applyBorder="1" applyAlignment="1">
      <alignment horizontal="right" vertical="center"/>
    </xf>
    <xf numFmtId="3" fontId="9" fillId="0" borderId="74" xfId="0" applyNumberFormat="1" applyFont="1" applyBorder="1" applyAlignment="1">
      <alignment horizontal="center"/>
    </xf>
    <xf numFmtId="3" fontId="15" fillId="0" borderId="99" xfId="0" applyNumberFormat="1" applyFont="1" applyFill="1" applyBorder="1" applyAlignment="1"/>
    <xf numFmtId="3" fontId="19" fillId="0" borderId="99" xfId="0" applyNumberFormat="1" applyFont="1" applyFill="1" applyBorder="1" applyAlignment="1">
      <alignment horizontal="left"/>
    </xf>
    <xf numFmtId="3" fontId="5" fillId="0" borderId="100" xfId="0" applyNumberFormat="1" applyFont="1" applyFill="1" applyBorder="1" applyAlignment="1"/>
    <xf numFmtId="3" fontId="9" fillId="0" borderId="100" xfId="0" applyNumberFormat="1" applyFont="1" applyBorder="1" applyAlignment="1"/>
    <xf numFmtId="166" fontId="0" fillId="15" borderId="103" xfId="0" applyNumberFormat="1" applyFill="1" applyBorder="1" applyAlignment="1"/>
    <xf numFmtId="3" fontId="20" fillId="8" borderId="104" xfId="0" applyNumberFormat="1" applyFont="1" applyFill="1" applyBorder="1" applyAlignment="1">
      <alignment horizontal="center"/>
    </xf>
    <xf numFmtId="3" fontId="20" fillId="8" borderId="74" xfId="0" applyNumberFormat="1" applyFont="1" applyFill="1" applyBorder="1" applyAlignment="1">
      <alignment horizontal="center"/>
    </xf>
    <xf numFmtId="3" fontId="20" fillId="8" borderId="75" xfId="0" applyNumberFormat="1" applyFont="1" applyFill="1" applyBorder="1" applyAlignment="1">
      <alignment horizontal="center"/>
    </xf>
    <xf numFmtId="3" fontId="5" fillId="14" borderId="74" xfId="0" applyNumberFormat="1" applyFont="1" applyFill="1" applyBorder="1" applyAlignment="1">
      <alignment horizontal="left" wrapText="1"/>
    </xf>
    <xf numFmtId="3" fontId="9" fillId="14" borderId="74" xfId="0" applyNumberFormat="1" applyFont="1" applyFill="1" applyBorder="1" applyAlignment="1">
      <alignment horizontal="left"/>
    </xf>
    <xf numFmtId="3" fontId="9" fillId="14" borderId="75" xfId="0" applyNumberFormat="1" applyFont="1" applyFill="1" applyBorder="1" applyAlignment="1">
      <alignment horizontal="left"/>
    </xf>
    <xf numFmtId="3" fontId="5" fillId="14" borderId="74" xfId="0" applyNumberFormat="1" applyFont="1" applyFill="1" applyBorder="1" applyAlignment="1">
      <alignment horizontal="left"/>
    </xf>
    <xf numFmtId="3" fontId="15" fillId="14" borderId="74" xfId="0" applyNumberFormat="1" applyFont="1" applyFill="1" applyBorder="1" applyAlignment="1">
      <alignment horizontal="left"/>
    </xf>
    <xf numFmtId="3" fontId="15" fillId="14" borderId="75" xfId="0" applyNumberFormat="1" applyFont="1" applyFill="1" applyBorder="1" applyAlignment="1">
      <alignment horizontal="left"/>
    </xf>
    <xf numFmtId="3" fontId="5" fillId="14" borderId="100" xfId="0" applyNumberFormat="1" applyFont="1" applyFill="1" applyBorder="1" applyAlignment="1">
      <alignment horizontal="left" wrapText="1"/>
    </xf>
    <xf numFmtId="3" fontId="9" fillId="14" borderId="100" xfId="0" applyNumberFormat="1" applyFont="1" applyFill="1" applyBorder="1" applyAlignment="1">
      <alignment horizontal="left"/>
    </xf>
    <xf numFmtId="3" fontId="9" fillId="14" borderId="101" xfId="0" applyNumberFormat="1" applyFont="1" applyFill="1" applyBorder="1" applyAlignment="1">
      <alignment horizontal="left"/>
    </xf>
    <xf numFmtId="0" fontId="33" fillId="0" borderId="12" xfId="0" applyFont="1" applyBorder="1" applyAlignment="1">
      <alignment horizontal="center"/>
    </xf>
    <xf numFmtId="3" fontId="28" fillId="0" borderId="14" xfId="0" applyNumberFormat="1" applyFont="1" applyBorder="1" applyAlignment="1"/>
    <xf numFmtId="3" fontId="0" fillId="0" borderId="10" xfId="0" applyNumberFormat="1" applyBorder="1" applyAlignment="1">
      <alignment horizontal="center"/>
    </xf>
    <xf numFmtId="3" fontId="0" fillId="0" borderId="81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0" fillId="0" borderId="29" xfId="0" applyNumberFormat="1" applyBorder="1" applyAlignment="1">
      <alignment horizontal="right"/>
    </xf>
    <xf numFmtId="3" fontId="0" fillId="0" borderId="18" xfId="0" applyNumberFormat="1" applyBorder="1" applyAlignment="1">
      <alignment horizontal="right"/>
    </xf>
    <xf numFmtId="3" fontId="10" fillId="4" borderId="0" xfId="0" applyNumberFormat="1" applyFont="1" applyFill="1" applyAlignment="1"/>
    <xf numFmtId="3" fontId="0" fillId="0" borderId="0" xfId="0" applyNumberFormat="1" applyAlignment="1"/>
    <xf numFmtId="3" fontId="0" fillId="0" borderId="14" xfId="0" applyNumberFormat="1" applyBorder="1" applyAlignment="1"/>
    <xf numFmtId="3" fontId="35" fillId="0" borderId="13" xfId="0" applyNumberFormat="1" applyFont="1" applyFill="1" applyBorder="1" applyAlignment="1">
      <alignment horizontal="left"/>
    </xf>
    <xf numFmtId="3" fontId="0" fillId="0" borderId="13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wrapText="1"/>
    </xf>
    <xf numFmtId="3" fontId="27" fillId="0" borderId="0" xfId="0" applyNumberFormat="1" applyFont="1" applyBorder="1" applyAlignment="1">
      <alignment horizontal="right"/>
    </xf>
    <xf numFmtId="3" fontId="27" fillId="0" borderId="18" xfId="0" applyNumberFormat="1" applyFont="1" applyBorder="1" applyAlignment="1">
      <alignment horizontal="right"/>
    </xf>
    <xf numFmtId="3" fontId="33" fillId="0" borderId="12" xfId="9" applyNumberFormat="1" applyFont="1" applyBorder="1" applyAlignment="1" applyProtection="1">
      <alignment horizontal="center"/>
    </xf>
    <xf numFmtId="0" fontId="28" fillId="0" borderId="14" xfId="0" applyFont="1" applyBorder="1" applyAlignment="1"/>
    <xf numFmtId="3" fontId="0" fillId="0" borderId="0" xfId="0" applyNumberFormat="1" applyFill="1" applyBorder="1" applyAlignment="1"/>
    <xf numFmtId="3" fontId="0" fillId="0" borderId="0" xfId="0" applyNumberFormat="1" applyAlignment="1">
      <alignment horizontal="left"/>
    </xf>
    <xf numFmtId="3" fontId="15" fillId="0" borderId="30" xfId="0" applyNumberFormat="1" applyFont="1" applyFill="1" applyBorder="1" applyAlignment="1">
      <alignment wrapText="1"/>
    </xf>
    <xf numFmtId="3" fontId="15" fillId="0" borderId="30" xfId="0" applyNumberFormat="1" applyFont="1" applyBorder="1" applyAlignment="1"/>
    <xf numFmtId="3" fontId="15" fillId="0" borderId="0" xfId="0" applyNumberFormat="1" applyFont="1" applyAlignment="1">
      <alignment wrapText="1"/>
    </xf>
    <xf numFmtId="3" fontId="15" fillId="0" borderId="0" xfId="0" applyNumberFormat="1" applyFont="1" applyAlignment="1"/>
    <xf numFmtId="3" fontId="15" fillId="0" borderId="0" xfId="0" applyNumberFormat="1" applyFont="1" applyFill="1" applyAlignment="1">
      <alignment wrapText="1"/>
    </xf>
    <xf numFmtId="3" fontId="0" fillId="0" borderId="25" xfId="0" applyNumberFormat="1" applyBorder="1" applyAlignment="1">
      <alignment wrapText="1"/>
    </xf>
    <xf numFmtId="3" fontId="0" fillId="0" borderId="8" xfId="0" applyNumberFormat="1" applyBorder="1" applyAlignment="1">
      <alignment wrapText="1"/>
    </xf>
    <xf numFmtId="3" fontId="0" fillId="0" borderId="29" xfId="0" applyNumberFormat="1" applyBorder="1" applyAlignment="1">
      <alignment wrapText="1"/>
    </xf>
    <xf numFmtId="3" fontId="0" fillId="0" borderId="0" xfId="0" applyNumberFormat="1" applyBorder="1" applyAlignment="1">
      <alignment wrapText="1"/>
    </xf>
    <xf numFmtId="3" fontId="0" fillId="0" borderId="30" xfId="0" applyNumberFormat="1" applyBorder="1" applyAlignment="1">
      <alignment wrapText="1"/>
    </xf>
    <xf numFmtId="3" fontId="0" fillId="0" borderId="30" xfId="0" applyNumberFormat="1" applyBorder="1" applyAlignment="1"/>
    <xf numFmtId="3" fontId="0" fillId="0" borderId="8" xfId="0" applyNumberFormat="1" applyBorder="1" applyAlignment="1"/>
    <xf numFmtId="3" fontId="28" fillId="0" borderId="0" xfId="0" applyNumberFormat="1" applyFont="1" applyAlignment="1">
      <alignment wrapText="1"/>
    </xf>
  </cellXfs>
  <cellStyles count="13">
    <cellStyle name="Comma" xfId="1" builtinId="3"/>
    <cellStyle name="Comma0" xfId="2"/>
    <cellStyle name="Currency" xfId="3" builtinId="4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Hyperlink" xfId="9" builtinId="8"/>
    <cellStyle name="Normal" xfId="0" builtinId="0"/>
    <cellStyle name="Normal_2010 LIHTC Application Workbook" xfId="10"/>
    <cellStyle name="Percent" xfId="11" builtinId="5"/>
    <cellStyle name="Total" xfId="1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HOMEFUNDS">
  <a:themeElements>
    <a:clrScheme name="HOMEFUND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HOME FUNDS">
      <a:majorFont>
        <a:latin typeface="Century Gothic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2"/>
  <sheetViews>
    <sheetView showGridLines="0" tabSelected="1" zoomScaleNormal="100" workbookViewId="0">
      <selection activeCell="G50" sqref="G50"/>
    </sheetView>
  </sheetViews>
  <sheetFormatPr defaultColWidth="8" defaultRowHeight="15.5" x14ac:dyDescent="0.35"/>
  <cols>
    <col min="1" max="1" width="49.921875" customWidth="1"/>
    <col min="2" max="2" width="23.61328125" customWidth="1"/>
    <col min="3" max="3" width="22.84375" customWidth="1"/>
    <col min="4" max="4" width="24.4609375" customWidth="1"/>
    <col min="5" max="11" width="8" customWidth="1"/>
    <col min="12" max="12" width="35.3828125" customWidth="1"/>
    <col min="13" max="13" width="7.921875" customWidth="1"/>
    <col min="14" max="14" width="13.07421875" customWidth="1"/>
    <col min="15" max="15" width="12.15234375" customWidth="1"/>
    <col min="16" max="17" width="15.921875" customWidth="1"/>
    <col min="18" max="18" width="9.4609375" customWidth="1"/>
    <col min="19" max="37" width="8" customWidth="1"/>
    <col min="38" max="38" width="10" customWidth="1"/>
    <col min="39" max="39" width="29.3828125" customWidth="1"/>
    <col min="40" max="40" width="14.15234375" customWidth="1"/>
    <col min="41" max="41" width="10.61328125" customWidth="1"/>
    <col min="42" max="42" width="9.84375" customWidth="1"/>
    <col min="43" max="43" width="8.84375" customWidth="1"/>
    <col min="44" max="44" width="9.3828125" customWidth="1"/>
    <col min="45" max="64" width="8" customWidth="1"/>
    <col min="65" max="65" width="20.3828125" customWidth="1"/>
    <col min="66" max="66" width="11.61328125" customWidth="1"/>
    <col min="67" max="71" width="8" customWidth="1"/>
    <col min="72" max="72" width="9.3828125" customWidth="1"/>
    <col min="73" max="94" width="8" customWidth="1"/>
    <col min="95" max="95" width="30.07421875" customWidth="1"/>
    <col min="96" max="96" width="13.921875" customWidth="1"/>
    <col min="97" max="97" width="9.3828125" customWidth="1"/>
    <col min="98" max="98" width="9.15234375" customWidth="1"/>
    <col min="99" max="99" width="9.3828125" customWidth="1"/>
    <col min="100" max="100" width="10" customWidth="1"/>
    <col min="101" max="101" width="9.3828125" customWidth="1"/>
    <col min="102" max="102" width="9.53515625" customWidth="1"/>
    <col min="103" max="103" width="9.3828125" customWidth="1"/>
    <col min="104" max="104" width="10" customWidth="1"/>
    <col min="105" max="106" width="10.07421875" customWidth="1"/>
    <col min="107" max="107" width="10.921875" customWidth="1"/>
    <col min="108" max="108" width="10.3828125" customWidth="1"/>
    <col min="109" max="109" width="12" customWidth="1"/>
    <col min="110" max="110" width="10.4609375" customWidth="1"/>
    <col min="111" max="111" width="10.53515625" customWidth="1"/>
    <col min="112" max="131" width="8" customWidth="1"/>
    <col min="132" max="132" width="10" customWidth="1"/>
    <col min="133" max="134" width="9.15234375" customWidth="1"/>
    <col min="135" max="140" width="8" customWidth="1"/>
    <col min="141" max="141" width="56.84375" customWidth="1"/>
    <col min="142" max="142" width="15" customWidth="1"/>
    <col min="143" max="144" width="15.61328125" customWidth="1"/>
    <col min="145" max="165" width="8" customWidth="1"/>
    <col min="166" max="166" width="53.4609375" customWidth="1"/>
    <col min="167" max="167" width="9" customWidth="1"/>
    <col min="168" max="173" width="13.53515625" customWidth="1"/>
    <col min="174" max="194" width="8" customWidth="1"/>
    <col min="195" max="195" width="53.4609375" customWidth="1"/>
    <col min="196" max="196" width="9" customWidth="1"/>
    <col min="197" max="198" width="10.61328125" customWidth="1"/>
    <col min="199" max="199" width="10" customWidth="1"/>
    <col min="200" max="200" width="10.61328125" customWidth="1"/>
    <col min="201" max="201" width="7.15234375" customWidth="1"/>
    <col min="202" max="202" width="10.61328125" customWidth="1"/>
  </cols>
  <sheetData>
    <row r="1" spans="1:4" ht="23.25" customHeight="1" x14ac:dyDescent="0.35">
      <c r="A1" s="635" t="s">
        <v>535</v>
      </c>
      <c r="B1" s="555"/>
      <c r="C1" s="556"/>
      <c r="D1" s="557"/>
    </row>
    <row r="2" spans="1:4" s="77" customFormat="1" ht="18" x14ac:dyDescent="0.4">
      <c r="A2" s="642"/>
      <c r="B2" s="643"/>
      <c r="C2" s="644" t="s">
        <v>410</v>
      </c>
      <c r="D2" s="645"/>
    </row>
    <row r="3" spans="1:4" ht="18" x14ac:dyDescent="0.4">
      <c r="A3" s="646" t="s">
        <v>212</v>
      </c>
      <c r="B3" s="647"/>
      <c r="C3" s="647"/>
      <c r="D3" s="648"/>
    </row>
    <row r="4" spans="1:4" x14ac:dyDescent="0.35">
      <c r="A4" s="641" t="s">
        <v>8</v>
      </c>
      <c r="B4" s="655"/>
      <c r="C4" s="656"/>
      <c r="D4" s="657"/>
    </row>
    <row r="5" spans="1:4" x14ac:dyDescent="0.35">
      <c r="A5" s="410" t="s">
        <v>9</v>
      </c>
      <c r="B5" s="649"/>
      <c r="C5" s="650"/>
      <c r="D5" s="651"/>
    </row>
    <row r="6" spans="1:4" x14ac:dyDescent="0.35">
      <c r="A6" s="411" t="s">
        <v>700</v>
      </c>
      <c r="B6" s="652"/>
      <c r="C6" s="653"/>
      <c r="D6" s="654"/>
    </row>
    <row r="7" spans="1:4" x14ac:dyDescent="0.35">
      <c r="A7" s="412" t="s">
        <v>460</v>
      </c>
      <c r="B7" s="547"/>
      <c r="C7" s="413" t="s">
        <v>214</v>
      </c>
      <c r="D7" s="541"/>
    </row>
    <row r="8" spans="1:4" x14ac:dyDescent="0.35">
      <c r="A8" s="410" t="s">
        <v>206</v>
      </c>
      <c r="B8" s="548"/>
      <c r="C8" s="413" t="s">
        <v>204</v>
      </c>
      <c r="D8" s="541"/>
    </row>
    <row r="9" spans="1:4" x14ac:dyDescent="0.35">
      <c r="A9" s="410" t="s">
        <v>411</v>
      </c>
      <c r="B9" s="547"/>
      <c r="C9" s="413" t="s">
        <v>412</v>
      </c>
      <c r="D9" s="542"/>
    </row>
    <row r="10" spans="1:4" x14ac:dyDescent="0.35">
      <c r="A10" s="414" t="s">
        <v>409</v>
      </c>
      <c r="B10" s="640" t="s">
        <v>413</v>
      </c>
      <c r="C10" s="415" t="s">
        <v>414</v>
      </c>
      <c r="D10" s="543"/>
    </row>
    <row r="11" spans="1:4" ht="31" x14ac:dyDescent="0.35">
      <c r="A11" s="410" t="s">
        <v>222</v>
      </c>
      <c r="B11" s="549"/>
      <c r="C11" s="415" t="s">
        <v>415</v>
      </c>
      <c r="D11" s="544"/>
    </row>
    <row r="12" spans="1:4" ht="18" x14ac:dyDescent="0.4">
      <c r="A12" s="416" t="s">
        <v>418</v>
      </c>
      <c r="B12" s="417"/>
      <c r="C12" s="417"/>
      <c r="D12" s="418"/>
    </row>
    <row r="13" spans="1:4" x14ac:dyDescent="0.35">
      <c r="A13" s="410" t="s">
        <v>416</v>
      </c>
      <c r="B13" s="550"/>
      <c r="C13" s="413" t="s">
        <v>183</v>
      </c>
      <c r="D13" s="545"/>
    </row>
    <row r="14" spans="1:4" x14ac:dyDescent="0.35">
      <c r="A14" s="410" t="s">
        <v>246</v>
      </c>
      <c r="B14" s="551"/>
      <c r="C14" s="419" t="s">
        <v>417</v>
      </c>
      <c r="D14" s="545"/>
    </row>
    <row r="15" spans="1:4" x14ac:dyDescent="0.35">
      <c r="A15" s="462" t="s">
        <v>186</v>
      </c>
      <c r="B15" s="552"/>
      <c r="C15" s="419" t="s">
        <v>220</v>
      </c>
      <c r="D15" s="545"/>
    </row>
    <row r="16" spans="1:4" x14ac:dyDescent="0.35">
      <c r="A16" s="462" t="s">
        <v>420</v>
      </c>
      <c r="B16" s="552"/>
      <c r="C16" s="413"/>
      <c r="D16" s="546"/>
    </row>
    <row r="17" spans="1:4" x14ac:dyDescent="0.35">
      <c r="A17" s="410" t="s">
        <v>419</v>
      </c>
      <c r="B17" s="550"/>
      <c r="C17" s="413" t="s">
        <v>183</v>
      </c>
      <c r="D17" s="546"/>
    </row>
    <row r="18" spans="1:4" x14ac:dyDescent="0.35">
      <c r="A18" s="410" t="s">
        <v>246</v>
      </c>
      <c r="B18" s="553"/>
      <c r="C18" s="419" t="s">
        <v>417</v>
      </c>
      <c r="D18" s="546"/>
    </row>
    <row r="19" spans="1:4" x14ac:dyDescent="0.35">
      <c r="A19" s="462" t="s">
        <v>186</v>
      </c>
      <c r="B19" s="553"/>
      <c r="C19" s="419" t="s">
        <v>220</v>
      </c>
      <c r="D19" s="546"/>
    </row>
    <row r="20" spans="1:4" x14ac:dyDescent="0.35">
      <c r="A20" s="462" t="s">
        <v>420</v>
      </c>
      <c r="B20" s="553"/>
      <c r="C20" s="413"/>
      <c r="D20" s="546"/>
    </row>
    <row r="21" spans="1:4" x14ac:dyDescent="0.35">
      <c r="A21" s="410" t="s">
        <v>311</v>
      </c>
      <c r="B21" s="550"/>
      <c r="C21" s="413" t="s">
        <v>183</v>
      </c>
      <c r="D21" s="546"/>
    </row>
    <row r="22" spans="1:4" x14ac:dyDescent="0.35">
      <c r="A22" s="462" t="s">
        <v>186</v>
      </c>
      <c r="B22" s="552"/>
      <c r="C22" s="419"/>
      <c r="D22" s="420"/>
    </row>
    <row r="23" spans="1:4" ht="16" thickBot="1" x14ac:dyDescent="0.4">
      <c r="A23" s="502" t="s">
        <v>420</v>
      </c>
      <c r="B23" s="554"/>
      <c r="C23" s="503"/>
      <c r="D23" s="504"/>
    </row>
    <row r="24" spans="1:4" s="66" customFormat="1" x14ac:dyDescent="0.35">
      <c r="B24" s="500"/>
      <c r="C24" s="128"/>
      <c r="D24" s="128"/>
    </row>
    <row r="25" spans="1:4" s="66" customFormat="1" ht="16" thickBot="1" x14ac:dyDescent="0.4">
      <c r="A25" s="501"/>
    </row>
    <row r="26" spans="1:4" s="77" customFormat="1" ht="24" customHeight="1" x14ac:dyDescent="0.35">
      <c r="A26" s="636" t="s">
        <v>484</v>
      </c>
      <c r="B26" s="558"/>
      <c r="C26" s="83"/>
      <c r="D26" s="83"/>
    </row>
    <row r="27" spans="1:4" x14ac:dyDescent="0.35">
      <c r="A27" s="414" t="s">
        <v>0</v>
      </c>
      <c r="B27" s="505">
        <f>$B$7+$D$7</f>
        <v>0</v>
      </c>
      <c r="C27" s="460"/>
      <c r="D27" s="460"/>
    </row>
    <row r="28" spans="1:4" x14ac:dyDescent="0.35">
      <c r="A28" s="421" t="s">
        <v>474</v>
      </c>
      <c r="B28" s="537">
        <v>0.1</v>
      </c>
      <c r="C28" s="460"/>
      <c r="D28" s="460"/>
    </row>
    <row r="29" spans="1:4" x14ac:dyDescent="0.35">
      <c r="A29" s="421" t="s">
        <v>473</v>
      </c>
      <c r="B29" s="537"/>
      <c r="C29" s="460"/>
      <c r="D29" s="460"/>
    </row>
    <row r="30" spans="1:4" x14ac:dyDescent="0.35">
      <c r="A30" s="421" t="s">
        <v>1</v>
      </c>
      <c r="B30" s="523"/>
      <c r="C30" s="460"/>
      <c r="D30" s="460"/>
    </row>
    <row r="31" spans="1:4" x14ac:dyDescent="0.35">
      <c r="A31" s="421" t="s">
        <v>2</v>
      </c>
      <c r="B31" s="523"/>
      <c r="C31" s="460"/>
      <c r="D31" s="460"/>
    </row>
    <row r="32" spans="1:4" x14ac:dyDescent="0.35">
      <c r="A32" s="412" t="s">
        <v>555</v>
      </c>
      <c r="B32" s="506">
        <f>RENT!L57</f>
        <v>0</v>
      </c>
      <c r="C32" s="460"/>
      <c r="D32" s="460"/>
    </row>
    <row r="33" spans="1:4" x14ac:dyDescent="0.35">
      <c r="A33" s="422" t="s">
        <v>553</v>
      </c>
      <c r="B33" s="506">
        <f>RENT!L56</f>
        <v>0</v>
      </c>
      <c r="C33" s="460"/>
      <c r="D33" s="460"/>
    </row>
    <row r="34" spans="1:4" x14ac:dyDescent="0.35">
      <c r="A34" s="412" t="s">
        <v>554</v>
      </c>
      <c r="B34" s="506">
        <f>RENT!L58</f>
        <v>0</v>
      </c>
      <c r="C34" s="460"/>
      <c r="D34" s="460"/>
    </row>
    <row r="35" spans="1:4" x14ac:dyDescent="0.35">
      <c r="A35" s="412" t="s">
        <v>552</v>
      </c>
      <c r="B35" s="537">
        <v>2.5000000000000001E-2</v>
      </c>
      <c r="C35" s="460"/>
      <c r="D35" s="460"/>
    </row>
    <row r="36" spans="1:4" x14ac:dyDescent="0.35">
      <c r="A36" s="412" t="s">
        <v>479</v>
      </c>
      <c r="B36" s="537">
        <v>2.5000000000000001E-2</v>
      </c>
      <c r="C36" s="460"/>
      <c r="D36" s="460"/>
    </row>
    <row r="37" spans="1:4" x14ac:dyDescent="0.35">
      <c r="A37" s="412" t="s">
        <v>480</v>
      </c>
      <c r="B37" s="537">
        <v>2.5000000000000001E-2</v>
      </c>
      <c r="C37" s="460"/>
      <c r="D37" s="460"/>
    </row>
    <row r="38" spans="1:4" x14ac:dyDescent="0.35">
      <c r="A38" s="421" t="s">
        <v>3</v>
      </c>
      <c r="B38" s="538">
        <v>0</v>
      </c>
      <c r="C38" s="460"/>
      <c r="D38" s="460"/>
    </row>
    <row r="39" spans="1:4" x14ac:dyDescent="0.35">
      <c r="A39" s="412" t="s">
        <v>481</v>
      </c>
      <c r="B39" s="537">
        <v>2.5000000000000001E-2</v>
      </c>
      <c r="C39" s="460"/>
      <c r="D39" s="460"/>
    </row>
    <row r="40" spans="1:4" x14ac:dyDescent="0.35">
      <c r="A40" s="421" t="s">
        <v>4</v>
      </c>
      <c r="B40" s="539">
        <v>0</v>
      </c>
      <c r="C40" s="460"/>
      <c r="D40" s="460"/>
    </row>
    <row r="41" spans="1:4" x14ac:dyDescent="0.35">
      <c r="A41" s="412" t="s">
        <v>482</v>
      </c>
      <c r="B41" s="540">
        <v>2.5000000000000001E-2</v>
      </c>
      <c r="C41" s="460"/>
      <c r="D41" s="460"/>
    </row>
    <row r="42" spans="1:4" x14ac:dyDescent="0.35">
      <c r="A42" s="422" t="s">
        <v>549</v>
      </c>
      <c r="B42" s="538">
        <v>0</v>
      </c>
      <c r="C42" s="460"/>
      <c r="D42" s="460"/>
    </row>
    <row r="43" spans="1:4" x14ac:dyDescent="0.35">
      <c r="A43" s="412" t="s">
        <v>483</v>
      </c>
      <c r="B43" s="537">
        <v>3.5000000000000003E-2</v>
      </c>
      <c r="C43" s="460"/>
      <c r="D43" s="460"/>
    </row>
    <row r="44" spans="1:4" x14ac:dyDescent="0.35">
      <c r="A44" s="412" t="s">
        <v>564</v>
      </c>
      <c r="B44" s="537">
        <v>3.5000000000000003E-2</v>
      </c>
      <c r="C44" s="460"/>
      <c r="D44" s="460"/>
    </row>
    <row r="45" spans="1:4" x14ac:dyDescent="0.35">
      <c r="A45" s="412" t="s">
        <v>461</v>
      </c>
      <c r="B45" s="507">
        <f>OPEREXP!B72</f>
        <v>0</v>
      </c>
      <c r="C45" s="460"/>
      <c r="D45" s="460"/>
    </row>
    <row r="46" spans="1:4" x14ac:dyDescent="0.35">
      <c r="A46" s="412" t="s">
        <v>5</v>
      </c>
      <c r="B46" s="507">
        <f>IFERROR($B$45/$B$27,0)</f>
        <v>0</v>
      </c>
      <c r="C46" s="460"/>
      <c r="D46" s="460"/>
    </row>
    <row r="47" spans="1:4" x14ac:dyDescent="0.35">
      <c r="A47" s="421" t="s">
        <v>562</v>
      </c>
      <c r="B47" s="507">
        <f>$B$45/2</f>
        <v>0</v>
      </c>
      <c r="C47" s="460"/>
      <c r="D47" s="460"/>
    </row>
    <row r="48" spans="1:4" ht="16" thickBot="1" x14ac:dyDescent="0.4">
      <c r="A48" s="498" t="s">
        <v>457</v>
      </c>
      <c r="B48" s="508">
        <f>IFERROR('DEV BUDGET'!$D$126/$B$27,0)</f>
        <v>0</v>
      </c>
      <c r="C48" s="460"/>
      <c r="D48" s="460"/>
    </row>
    <row r="49" spans="1:4" s="66" customFormat="1" x14ac:dyDescent="0.35">
      <c r="A49" s="234"/>
      <c r="B49" s="499"/>
    </row>
    <row r="50" spans="1:4" s="66" customFormat="1" x14ac:dyDescent="0.35">
      <c r="B50" s="499"/>
    </row>
    <row r="51" spans="1:4" s="458" customFormat="1" ht="24" customHeight="1" x14ac:dyDescent="0.4">
      <c r="A51" s="637" t="s">
        <v>699</v>
      </c>
      <c r="B51" s="638" t="s">
        <v>421</v>
      </c>
      <c r="C51" s="638" t="s">
        <v>422</v>
      </c>
      <c r="D51" s="639" t="s">
        <v>423</v>
      </c>
    </row>
    <row r="52" spans="1:4" ht="24" customHeight="1" thickBot="1" x14ac:dyDescent="0.4">
      <c r="A52" s="494" t="s">
        <v>677</v>
      </c>
    </row>
    <row r="53" spans="1:4" x14ac:dyDescent="0.35">
      <c r="A53" s="495" t="s">
        <v>497</v>
      </c>
      <c r="B53" s="520">
        <v>0</v>
      </c>
      <c r="C53" s="496">
        <v>0.02</v>
      </c>
      <c r="D53" s="522">
        <v>480</v>
      </c>
    </row>
    <row r="54" spans="1:4" x14ac:dyDescent="0.35">
      <c r="A54" s="422" t="s">
        <v>496</v>
      </c>
      <c r="B54" s="521">
        <v>0</v>
      </c>
      <c r="C54" s="423">
        <v>0.04</v>
      </c>
      <c r="D54" s="523">
        <v>480</v>
      </c>
    </row>
    <row r="55" spans="1:4" ht="16" thickBot="1" x14ac:dyDescent="0.4">
      <c r="A55" s="497" t="s">
        <v>452</v>
      </c>
      <c r="B55" s="559">
        <f>SUM(B53:B54)</f>
        <v>0</v>
      </c>
      <c r="C55" s="525">
        <v>0</v>
      </c>
      <c r="D55" s="524">
        <v>480</v>
      </c>
    </row>
    <row r="56" spans="1:4" ht="11.65" customHeight="1" x14ac:dyDescent="0.35"/>
    <row r="57" spans="1:4" ht="16" thickBot="1" x14ac:dyDescent="0.4">
      <c r="A57" s="494" t="s">
        <v>678</v>
      </c>
    </row>
    <row r="58" spans="1:4" x14ac:dyDescent="0.35">
      <c r="A58" s="516" t="s">
        <v>424</v>
      </c>
      <c r="B58" s="520">
        <v>0</v>
      </c>
      <c r="C58" s="526">
        <v>0</v>
      </c>
      <c r="D58" s="527">
        <v>480</v>
      </c>
    </row>
    <row r="59" spans="1:4" x14ac:dyDescent="0.35">
      <c r="A59" s="517" t="s">
        <v>680</v>
      </c>
      <c r="B59" s="521">
        <v>0</v>
      </c>
      <c r="C59" s="528">
        <v>0</v>
      </c>
      <c r="D59" s="529">
        <v>360</v>
      </c>
    </row>
    <row r="60" spans="1:4" ht="16" thickBot="1" x14ac:dyDescent="0.4">
      <c r="A60" s="518" t="s">
        <v>681</v>
      </c>
      <c r="B60" s="530">
        <v>0</v>
      </c>
      <c r="C60" s="525">
        <v>0</v>
      </c>
      <c r="D60" s="531">
        <v>240</v>
      </c>
    </row>
    <row r="61" spans="1:4" s="459" customFormat="1" ht="16" thickBot="1" x14ac:dyDescent="0.4">
      <c r="A61" s="234"/>
      <c r="B61" s="509"/>
      <c r="C61" s="510"/>
      <c r="D61" s="460"/>
    </row>
    <row r="62" spans="1:4" ht="16" thickBot="1" x14ac:dyDescent="0.4">
      <c r="A62" s="424" t="s">
        <v>176</v>
      </c>
      <c r="B62" s="532">
        <v>0</v>
      </c>
      <c r="C62" s="533">
        <v>0</v>
      </c>
      <c r="D62" s="534">
        <v>180</v>
      </c>
    </row>
    <row r="63" spans="1:4" ht="11.65" customHeight="1" x14ac:dyDescent="0.35"/>
    <row r="64" spans="1:4" ht="16" thickBot="1" x14ac:dyDescent="0.4">
      <c r="A64" s="494" t="s">
        <v>683</v>
      </c>
    </row>
    <row r="65" spans="1:4" x14ac:dyDescent="0.35">
      <c r="A65" s="515" t="s">
        <v>679</v>
      </c>
      <c r="B65" s="520">
        <v>0</v>
      </c>
      <c r="C65" s="526">
        <v>0</v>
      </c>
      <c r="D65" s="560">
        <v>480</v>
      </c>
    </row>
    <row r="66" spans="1:4" x14ac:dyDescent="0.35">
      <c r="A66" s="517" t="s">
        <v>692</v>
      </c>
      <c r="B66" s="521">
        <v>0</v>
      </c>
      <c r="C66" s="528">
        <v>0</v>
      </c>
      <c r="D66" s="529">
        <v>180</v>
      </c>
    </row>
    <row r="67" spans="1:4" ht="16" thickBot="1" x14ac:dyDescent="0.4">
      <c r="A67" s="518" t="s">
        <v>693</v>
      </c>
      <c r="B67" s="530">
        <v>0</v>
      </c>
      <c r="C67" s="525">
        <v>0</v>
      </c>
      <c r="D67" s="524">
        <v>240</v>
      </c>
    </row>
    <row r="68" spans="1:4" ht="27.5" customHeight="1" thickBot="1" x14ac:dyDescent="0.4">
      <c r="A68" s="494" t="s">
        <v>694</v>
      </c>
    </row>
    <row r="69" spans="1:4" x14ac:dyDescent="0.35">
      <c r="A69" s="515" t="s">
        <v>695</v>
      </c>
      <c r="B69" s="535">
        <v>0</v>
      </c>
      <c r="C69" s="66"/>
      <c r="D69" s="66"/>
    </row>
    <row r="70" spans="1:4" ht="16" thickBot="1" x14ac:dyDescent="0.4">
      <c r="A70" s="519" t="s">
        <v>538</v>
      </c>
      <c r="B70" s="536">
        <v>0</v>
      </c>
      <c r="C70" s="66"/>
      <c r="D70" s="66"/>
    </row>
    <row r="99" spans="2:2" x14ac:dyDescent="0.35">
      <c r="B99" s="2"/>
    </row>
    <row r="102" spans="2:2" x14ac:dyDescent="0.35">
      <c r="B102" s="2"/>
    </row>
    <row r="103" spans="2:2" x14ac:dyDescent="0.35">
      <c r="B103" s="2"/>
    </row>
    <row r="104" spans="2:2" x14ac:dyDescent="0.35">
      <c r="B104" s="1"/>
    </row>
    <row r="105" spans="2:2" x14ac:dyDescent="0.35">
      <c r="B105" s="2"/>
    </row>
    <row r="106" spans="2:2" x14ac:dyDescent="0.35">
      <c r="B106" s="2"/>
    </row>
    <row r="118" spans="1:2" x14ac:dyDescent="0.35">
      <c r="A118" s="10"/>
      <c r="B118" s="10"/>
    </row>
    <row r="119" spans="1:2" x14ac:dyDescent="0.35">
      <c r="A119" s="10"/>
      <c r="B119" s="10"/>
    </row>
    <row r="125" spans="1:2" x14ac:dyDescent="0.35">
      <c r="A125" s="7"/>
      <c r="B125" s="7"/>
    </row>
    <row r="135" spans="1:2" x14ac:dyDescent="0.35">
      <c r="A135" s="7"/>
      <c r="B135" s="7"/>
    </row>
    <row r="144" spans="1:2" x14ac:dyDescent="0.35">
      <c r="A144" s="7"/>
      <c r="B144" s="7"/>
    </row>
    <row r="146" spans="1:2" x14ac:dyDescent="0.35">
      <c r="A146" s="7"/>
      <c r="B146" s="7"/>
    </row>
    <row r="148" spans="1:2" x14ac:dyDescent="0.35">
      <c r="A148" s="7"/>
      <c r="B148" s="7"/>
    </row>
    <row r="154" spans="1:2" x14ac:dyDescent="0.35">
      <c r="A154" s="7"/>
      <c r="B154" s="7"/>
    </row>
    <row r="163" spans="1:2" x14ac:dyDescent="0.35">
      <c r="A163" s="7"/>
      <c r="B163" s="7"/>
    </row>
    <row r="171" spans="1:2" x14ac:dyDescent="0.35">
      <c r="A171" s="7"/>
      <c r="B171" s="7"/>
    </row>
    <row r="181" spans="1:2" x14ac:dyDescent="0.35">
      <c r="A181" s="7"/>
      <c r="B181" s="7"/>
    </row>
    <row r="185" spans="1:2" ht="17.5" x14ac:dyDescent="0.35">
      <c r="A185" s="13"/>
      <c r="B185" s="13"/>
    </row>
    <row r="236" spans="1:2" x14ac:dyDescent="0.35">
      <c r="A236" s="10"/>
      <c r="B236" s="10"/>
    </row>
    <row r="370" spans="1:2" x14ac:dyDescent="0.35">
      <c r="A370" s="10"/>
      <c r="B370" s="10"/>
    </row>
    <row r="387" spans="1:2" x14ac:dyDescent="0.35">
      <c r="A387" s="5"/>
      <c r="B387" s="5"/>
    </row>
    <row r="388" spans="1:2" x14ac:dyDescent="0.35">
      <c r="A388" s="5"/>
      <c r="B388" s="5"/>
    </row>
    <row r="389" spans="1:2" x14ac:dyDescent="0.35">
      <c r="A389" s="7"/>
      <c r="B389" s="7"/>
    </row>
    <row r="391" spans="1:2" x14ac:dyDescent="0.35">
      <c r="A391" s="5"/>
      <c r="B391" s="5"/>
    </row>
    <row r="392" spans="1:2" x14ac:dyDescent="0.35">
      <c r="A392" s="7"/>
      <c r="B392" s="7"/>
    </row>
    <row r="397" spans="1:2" x14ac:dyDescent="0.35">
      <c r="A397" s="7"/>
      <c r="B397" s="7"/>
    </row>
    <row r="400" spans="1:2" x14ac:dyDescent="0.35">
      <c r="A400" s="7"/>
      <c r="B400" s="7"/>
    </row>
    <row r="402" spans="1:2" x14ac:dyDescent="0.35">
      <c r="A402" s="7"/>
      <c r="B402" s="7"/>
    </row>
  </sheetData>
  <mergeCells count="3">
    <mergeCell ref="B5:D5"/>
    <mergeCell ref="B6:D6"/>
    <mergeCell ref="B4:D4"/>
  </mergeCells>
  <phoneticPr fontId="3" type="noConversion"/>
  <pageMargins left="0.75" right="0.75" top="1" bottom="1" header="0.5" footer="0.5"/>
  <pageSetup scale="60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showGridLines="0" topLeftCell="A7" zoomScale="70" zoomScaleNormal="70" workbookViewId="0">
      <selection activeCell="G20" sqref="G20"/>
    </sheetView>
  </sheetViews>
  <sheetFormatPr defaultColWidth="7.07421875" defaultRowHeight="15.5" x14ac:dyDescent="0.35"/>
  <cols>
    <col min="1" max="1" width="36" customWidth="1"/>
    <col min="2" max="2" width="13.921875" customWidth="1"/>
    <col min="3" max="3" width="11.61328125" style="8" customWidth="1"/>
    <col min="4" max="5" width="11.61328125" customWidth="1"/>
    <col min="6" max="6" width="11.61328125" style="24" customWidth="1"/>
    <col min="7" max="7" width="11.61328125" customWidth="1"/>
    <col min="8" max="8" width="11.61328125" style="8" customWidth="1"/>
    <col min="9" max="11" width="11.61328125" customWidth="1"/>
  </cols>
  <sheetData>
    <row r="1" spans="1:11" ht="22.5" x14ac:dyDescent="0.45">
      <c r="A1" s="437" t="s">
        <v>119</v>
      </c>
      <c r="B1" s="438"/>
      <c r="C1" s="439"/>
      <c r="D1" s="439"/>
      <c r="E1" s="439"/>
      <c r="F1" s="440"/>
      <c r="G1" s="584"/>
      <c r="H1" s="439"/>
      <c r="I1" s="439"/>
      <c r="J1" s="439"/>
      <c r="K1" s="441"/>
    </row>
    <row r="2" spans="1:11" ht="22.5" x14ac:dyDescent="0.45">
      <c r="A2" s="442" t="s">
        <v>78</v>
      </c>
      <c r="B2" s="443"/>
      <c r="C2" s="444"/>
      <c r="D2" s="444"/>
      <c r="E2" s="444"/>
      <c r="F2" s="445"/>
      <c r="G2" s="585"/>
      <c r="H2" s="444"/>
      <c r="I2" s="444"/>
      <c r="J2" s="444"/>
      <c r="K2" s="441"/>
    </row>
    <row r="3" spans="1:11" x14ac:dyDescent="0.35">
      <c r="A3" s="446"/>
      <c r="B3" s="443"/>
      <c r="C3" s="444"/>
      <c r="D3" s="444"/>
      <c r="E3" s="444"/>
      <c r="F3" s="445"/>
      <c r="G3" s="585"/>
      <c r="H3" s="444"/>
      <c r="I3" s="444"/>
      <c r="J3" s="444"/>
      <c r="K3" s="441"/>
    </row>
    <row r="4" spans="1:11" ht="22.25" customHeight="1" x14ac:dyDescent="0.35">
      <c r="A4" s="447" t="s">
        <v>8</v>
      </c>
      <c r="B4" s="448">
        <f>ASSUMPTIONS!B4</f>
        <v>0</v>
      </c>
      <c r="C4" s="444"/>
      <c r="D4" s="444"/>
      <c r="E4" s="444"/>
      <c r="F4" s="445"/>
      <c r="G4" s="597" t="s">
        <v>697</v>
      </c>
      <c r="H4" s="595"/>
      <c r="I4" s="595"/>
      <c r="J4" s="595"/>
      <c r="K4" s="596"/>
    </row>
    <row r="5" spans="1:11" x14ac:dyDescent="0.35">
      <c r="A5" s="447" t="s">
        <v>9</v>
      </c>
      <c r="B5" s="449">
        <f>ASSUMPTIONS!B5</f>
        <v>0</v>
      </c>
      <c r="C5" s="444"/>
      <c r="D5" s="444"/>
      <c r="E5" s="430"/>
      <c r="F5" s="445"/>
      <c r="G5" s="587"/>
      <c r="H5" s="444"/>
      <c r="I5" s="444"/>
      <c r="J5" s="430"/>
      <c r="K5" s="441"/>
    </row>
    <row r="6" spans="1:11" ht="16" thickBot="1" x14ac:dyDescent="0.4">
      <c r="A6" s="447" t="s">
        <v>10</v>
      </c>
      <c r="B6" s="448">
        <f>ASSUMPTIONS!B13</f>
        <v>0</v>
      </c>
      <c r="C6" s="444"/>
      <c r="D6" s="444"/>
      <c r="E6" s="444"/>
      <c r="F6" s="450">
        <f>ASSUMPTIONS!D2</f>
        <v>0</v>
      </c>
      <c r="G6" s="586"/>
      <c r="H6" s="444"/>
      <c r="I6" s="444"/>
      <c r="J6" s="444"/>
      <c r="K6" s="441"/>
    </row>
    <row r="7" spans="1:11" ht="16.5" thickTop="1" thickBot="1" x14ac:dyDescent="0.4">
      <c r="A7" s="278" t="s">
        <v>536</v>
      </c>
      <c r="B7" s="3"/>
      <c r="C7" s="3"/>
      <c r="D7" s="3"/>
      <c r="E7" s="3"/>
      <c r="F7" s="275"/>
      <c r="G7" s="202"/>
      <c r="H7" s="3"/>
      <c r="I7" s="3"/>
      <c r="J7" s="3"/>
      <c r="K7" s="279"/>
    </row>
    <row r="8" spans="1:11" ht="16" thickTop="1" x14ac:dyDescent="0.35">
      <c r="A8" s="278"/>
      <c r="B8" s="6"/>
      <c r="C8" s="9"/>
      <c r="D8" s="9"/>
      <c r="E8" s="9"/>
      <c r="F8" s="342"/>
      <c r="G8" s="588"/>
      <c r="H8" s="9"/>
      <c r="I8" s="9"/>
      <c r="J8" s="9"/>
      <c r="K8" s="340"/>
    </row>
    <row r="9" spans="1:11" ht="28.5" x14ac:dyDescent="0.35">
      <c r="A9" s="280"/>
      <c r="B9" s="467" t="s">
        <v>546</v>
      </c>
      <c r="C9" s="468" t="s">
        <v>675</v>
      </c>
      <c r="D9" s="468" t="s">
        <v>547</v>
      </c>
      <c r="E9" s="468" t="s">
        <v>674</v>
      </c>
      <c r="F9" s="583" t="s">
        <v>548</v>
      </c>
      <c r="G9" s="589" t="s">
        <v>556</v>
      </c>
      <c r="H9" s="469" t="s">
        <v>557</v>
      </c>
      <c r="I9" s="469" t="s">
        <v>560</v>
      </c>
      <c r="J9" s="469" t="s">
        <v>558</v>
      </c>
      <c r="K9" s="470" t="s">
        <v>559</v>
      </c>
    </row>
    <row r="10" spans="1:11" x14ac:dyDescent="0.35">
      <c r="A10" s="281"/>
      <c r="B10" s="11"/>
      <c r="C10" s="282"/>
      <c r="D10" s="282"/>
      <c r="E10" s="282"/>
      <c r="F10" s="298"/>
      <c r="G10" s="306"/>
      <c r="H10" s="282"/>
      <c r="I10" s="282"/>
      <c r="J10" s="282"/>
      <c r="K10" s="340"/>
    </row>
    <row r="11" spans="1:11" x14ac:dyDescent="0.35">
      <c r="A11" s="281" t="s">
        <v>79</v>
      </c>
      <c r="B11" s="11"/>
      <c r="C11" s="282"/>
      <c r="D11" s="282"/>
      <c r="E11" s="282"/>
      <c r="F11" s="298"/>
      <c r="G11" s="306"/>
      <c r="H11" s="282"/>
      <c r="I11" s="282"/>
      <c r="J11" s="282"/>
      <c r="K11" s="340"/>
    </row>
    <row r="12" spans="1:11" x14ac:dyDescent="0.35">
      <c r="A12" s="514" t="s">
        <v>696</v>
      </c>
      <c r="B12" s="578">
        <v>0</v>
      </c>
      <c r="C12" s="282">
        <f>B12/12</f>
        <v>0</v>
      </c>
      <c r="D12" s="282">
        <f>IFERROR(B12/ASSUMPTIONS!$B$27,0)</f>
        <v>0</v>
      </c>
      <c r="E12" s="282">
        <f>D12/12</f>
        <v>0</v>
      </c>
      <c r="F12" s="298">
        <f t="shared" ref="F12:F14" si="0">IFERROR(B12/$B$72,0)</f>
        <v>0</v>
      </c>
      <c r="G12" s="590">
        <v>0</v>
      </c>
      <c r="H12" s="282">
        <f>G12/12</f>
        <v>0</v>
      </c>
      <c r="I12" s="282">
        <f>IFERROR(G12/ASSUMPTIONS!$B$27,0)</f>
        <v>0</v>
      </c>
      <c r="J12" s="282">
        <f>I12/12</f>
        <v>0</v>
      </c>
      <c r="K12" s="463">
        <f>IFERROR(G12/$B$72,0)</f>
        <v>0</v>
      </c>
    </row>
    <row r="13" spans="1:11" ht="16" thickBot="1" x14ac:dyDescent="0.4">
      <c r="A13" s="284" t="s">
        <v>175</v>
      </c>
      <c r="B13" s="578">
        <v>0</v>
      </c>
      <c r="C13" s="282">
        <f>B13/12</f>
        <v>0</v>
      </c>
      <c r="D13" s="282">
        <f>IFERROR(B13/ASSUMPTIONS!$B$27,0)</f>
        <v>0</v>
      </c>
      <c r="E13" s="282">
        <f>D13/12</f>
        <v>0</v>
      </c>
      <c r="F13" s="298">
        <f t="shared" si="0"/>
        <v>0</v>
      </c>
      <c r="G13" s="590">
        <v>0</v>
      </c>
      <c r="H13" s="282">
        <f>G13/12</f>
        <v>0</v>
      </c>
      <c r="I13" s="282">
        <f>IFERROR(G13/ASSUMPTIONS!$B$27,0)</f>
        <v>0</v>
      </c>
      <c r="J13" s="282">
        <f>I13/12</f>
        <v>0</v>
      </c>
      <c r="K13" s="463">
        <f>IFERROR(G13/$B$72,0)</f>
        <v>0</v>
      </c>
    </row>
    <row r="14" spans="1:11" ht="16" thickTop="1" x14ac:dyDescent="0.35">
      <c r="A14" s="281" t="s">
        <v>80</v>
      </c>
      <c r="B14" s="285">
        <f>SUM(B12:B13)</f>
        <v>0</v>
      </c>
      <c r="C14" s="286">
        <f t="shared" ref="C14:E14" si="1">SUM(C13)</f>
        <v>0</v>
      </c>
      <c r="D14" s="286">
        <f t="shared" si="1"/>
        <v>0</v>
      </c>
      <c r="E14" s="286">
        <f t="shared" si="1"/>
        <v>0</v>
      </c>
      <c r="F14" s="343">
        <f t="shared" si="0"/>
        <v>0</v>
      </c>
      <c r="G14" s="591">
        <f>SUM(G13)</f>
        <v>0</v>
      </c>
      <c r="H14" s="286">
        <f>SUM(H13)</f>
        <v>0</v>
      </c>
      <c r="I14" s="286">
        <f>SUM(I13)</f>
        <v>0</v>
      </c>
      <c r="J14" s="286">
        <f>SUM(J13)</f>
        <v>0</v>
      </c>
      <c r="K14" s="464">
        <f>IFERROR(G14/$B$72,0)</f>
        <v>0</v>
      </c>
    </row>
    <row r="15" spans="1:11" x14ac:dyDescent="0.35">
      <c r="A15" s="281" t="s">
        <v>12</v>
      </c>
      <c r="B15" s="11"/>
      <c r="C15" s="282"/>
      <c r="D15" s="282"/>
      <c r="E15" s="282" t="s">
        <v>12</v>
      </c>
      <c r="F15" s="298"/>
      <c r="G15" s="306"/>
      <c r="H15" s="282"/>
      <c r="I15" s="282"/>
      <c r="J15" s="282" t="s">
        <v>12</v>
      </c>
      <c r="K15" s="283"/>
    </row>
    <row r="16" spans="1:11" x14ac:dyDescent="0.35">
      <c r="A16" s="281" t="s">
        <v>81</v>
      </c>
      <c r="B16" s="11"/>
      <c r="C16" s="282"/>
      <c r="D16" s="282"/>
      <c r="E16" s="282" t="s">
        <v>12</v>
      </c>
      <c r="F16" s="298"/>
      <c r="G16" s="306"/>
      <c r="H16" s="282"/>
      <c r="I16" s="282"/>
      <c r="J16" s="282" t="s">
        <v>12</v>
      </c>
      <c r="K16" s="283"/>
    </row>
    <row r="17" spans="1:11" x14ac:dyDescent="0.35">
      <c r="A17" s="281" t="s">
        <v>82</v>
      </c>
      <c r="B17" s="578">
        <v>0</v>
      </c>
      <c r="C17" s="282">
        <f t="shared" ref="C17:C24" si="2">B17/12</f>
        <v>0</v>
      </c>
      <c r="D17" s="282">
        <f>IFERROR(B17/ASSUMPTIONS!$B$27,0)</f>
        <v>0</v>
      </c>
      <c r="E17" s="282">
        <f t="shared" ref="E17:E24" si="3">D17/12</f>
        <v>0</v>
      </c>
      <c r="F17" s="298">
        <f t="shared" ref="F17:F25" si="4">IFERROR(B17/$B$72,0)</f>
        <v>0</v>
      </c>
      <c r="G17" s="590">
        <v>0</v>
      </c>
      <c r="H17" s="282">
        <f t="shared" ref="H17:H24" si="5">G17/12</f>
        <v>0</v>
      </c>
      <c r="I17" s="282">
        <f>IFERROR(G17/ASSUMPTIONS!$B$27,0)</f>
        <v>0</v>
      </c>
      <c r="J17" s="282">
        <f t="shared" ref="J17:J24" si="6">I17/12</f>
        <v>0</v>
      </c>
      <c r="K17" s="463">
        <f t="shared" ref="K17:K25" si="7">IFERROR(G17/$B$72,0)</f>
        <v>0</v>
      </c>
    </row>
    <row r="18" spans="1:11" x14ac:dyDescent="0.35">
      <c r="A18" s="284" t="s">
        <v>453</v>
      </c>
      <c r="B18" s="578">
        <v>0</v>
      </c>
      <c r="C18" s="282">
        <f t="shared" si="2"/>
        <v>0</v>
      </c>
      <c r="D18" s="282">
        <f>IFERROR(B18/ASSUMPTIONS!$B$27,0)</f>
        <v>0</v>
      </c>
      <c r="E18" s="282">
        <f t="shared" si="3"/>
        <v>0</v>
      </c>
      <c r="F18" s="298">
        <f t="shared" si="4"/>
        <v>0</v>
      </c>
      <c r="G18" s="590">
        <v>0</v>
      </c>
      <c r="H18" s="282">
        <f t="shared" si="5"/>
        <v>0</v>
      </c>
      <c r="I18" s="282">
        <f>IFERROR(G18/ASSUMPTIONS!$B$27,0)</f>
        <v>0</v>
      </c>
      <c r="J18" s="282">
        <f t="shared" si="6"/>
        <v>0</v>
      </c>
      <c r="K18" s="463">
        <f t="shared" si="7"/>
        <v>0</v>
      </c>
    </row>
    <row r="19" spans="1:11" x14ac:dyDescent="0.35">
      <c r="A19" s="281" t="s">
        <v>83</v>
      </c>
      <c r="B19" s="578">
        <v>0</v>
      </c>
      <c r="C19" s="282">
        <f t="shared" si="2"/>
        <v>0</v>
      </c>
      <c r="D19" s="282">
        <f>IFERROR(B19/ASSUMPTIONS!$B$27,0)</f>
        <v>0</v>
      </c>
      <c r="E19" s="282">
        <f t="shared" si="3"/>
        <v>0</v>
      </c>
      <c r="F19" s="298">
        <f t="shared" si="4"/>
        <v>0</v>
      </c>
      <c r="G19" s="590">
        <v>0</v>
      </c>
      <c r="H19" s="282">
        <f t="shared" si="5"/>
        <v>0</v>
      </c>
      <c r="I19" s="282">
        <f>IFERROR(G19/ASSUMPTIONS!$B$27,0)</f>
        <v>0</v>
      </c>
      <c r="J19" s="282">
        <f t="shared" si="6"/>
        <v>0</v>
      </c>
      <c r="K19" s="463">
        <f t="shared" si="7"/>
        <v>0</v>
      </c>
    </row>
    <row r="20" spans="1:11" x14ac:dyDescent="0.35">
      <c r="A20" s="281" t="s">
        <v>84</v>
      </c>
      <c r="B20" s="578">
        <v>0</v>
      </c>
      <c r="C20" s="282">
        <f t="shared" si="2"/>
        <v>0</v>
      </c>
      <c r="D20" s="282">
        <f>IFERROR(B20/ASSUMPTIONS!$B$27,0)</f>
        <v>0</v>
      </c>
      <c r="E20" s="282">
        <f t="shared" si="3"/>
        <v>0</v>
      </c>
      <c r="F20" s="298">
        <f t="shared" si="4"/>
        <v>0</v>
      </c>
      <c r="G20" s="590">
        <v>0</v>
      </c>
      <c r="H20" s="282">
        <f t="shared" si="5"/>
        <v>0</v>
      </c>
      <c r="I20" s="282">
        <f>IFERROR(G20/ASSUMPTIONS!$B$27,0)</f>
        <v>0</v>
      </c>
      <c r="J20" s="282">
        <f t="shared" si="6"/>
        <v>0</v>
      </c>
      <c r="K20" s="463">
        <f t="shared" si="7"/>
        <v>0</v>
      </c>
    </row>
    <row r="21" spans="1:11" x14ac:dyDescent="0.35">
      <c r="A21" s="284" t="s">
        <v>544</v>
      </c>
      <c r="B21" s="578">
        <v>0</v>
      </c>
      <c r="C21" s="282">
        <f t="shared" si="2"/>
        <v>0</v>
      </c>
      <c r="D21" s="282">
        <f>IFERROR(B21/ASSUMPTIONS!$B$27,0)</f>
        <v>0</v>
      </c>
      <c r="E21" s="282">
        <f t="shared" si="3"/>
        <v>0</v>
      </c>
      <c r="F21" s="298">
        <f t="shared" si="4"/>
        <v>0</v>
      </c>
      <c r="G21" s="590">
        <v>0</v>
      </c>
      <c r="H21" s="282">
        <f t="shared" si="5"/>
        <v>0</v>
      </c>
      <c r="I21" s="282">
        <f>IFERROR(G21/ASSUMPTIONS!$B$27,0)</f>
        <v>0</v>
      </c>
      <c r="J21" s="282">
        <f t="shared" si="6"/>
        <v>0</v>
      </c>
      <c r="K21" s="463">
        <f t="shared" si="7"/>
        <v>0</v>
      </c>
    </row>
    <row r="22" spans="1:11" x14ac:dyDescent="0.35">
      <c r="A22" s="281" t="s">
        <v>458</v>
      </c>
      <c r="B22" s="578">
        <v>0</v>
      </c>
      <c r="C22" s="282">
        <f t="shared" si="2"/>
        <v>0</v>
      </c>
      <c r="D22" s="282">
        <f>IFERROR(B22/ASSUMPTIONS!$B$27,0)</f>
        <v>0</v>
      </c>
      <c r="E22" s="282">
        <f t="shared" si="3"/>
        <v>0</v>
      </c>
      <c r="F22" s="298">
        <f t="shared" si="4"/>
        <v>0</v>
      </c>
      <c r="G22" s="590">
        <v>0</v>
      </c>
      <c r="H22" s="282">
        <f t="shared" si="5"/>
        <v>0</v>
      </c>
      <c r="I22" s="282">
        <f>IFERROR(G22/ASSUMPTIONS!$B$27,0)</f>
        <v>0</v>
      </c>
      <c r="J22" s="282">
        <f t="shared" si="6"/>
        <v>0</v>
      </c>
      <c r="K22" s="463">
        <f t="shared" si="7"/>
        <v>0</v>
      </c>
    </row>
    <row r="23" spans="1:11" x14ac:dyDescent="0.35">
      <c r="A23" s="284" t="s">
        <v>455</v>
      </c>
      <c r="B23" s="578">
        <v>0</v>
      </c>
      <c r="C23" s="282">
        <f t="shared" si="2"/>
        <v>0</v>
      </c>
      <c r="D23" s="282">
        <f>IFERROR(B23/ASSUMPTIONS!$B$27,0)</f>
        <v>0</v>
      </c>
      <c r="E23" s="282">
        <f t="shared" si="3"/>
        <v>0</v>
      </c>
      <c r="F23" s="298">
        <f t="shared" si="4"/>
        <v>0</v>
      </c>
      <c r="G23" s="590">
        <v>0</v>
      </c>
      <c r="H23" s="282">
        <f t="shared" si="5"/>
        <v>0</v>
      </c>
      <c r="I23" s="282">
        <f>IFERROR(G23/ASSUMPTIONS!$B$27,0)</f>
        <v>0</v>
      </c>
      <c r="J23" s="282">
        <f t="shared" si="6"/>
        <v>0</v>
      </c>
      <c r="K23" s="463">
        <f t="shared" si="7"/>
        <v>0</v>
      </c>
    </row>
    <row r="24" spans="1:11" ht="16" thickBot="1" x14ac:dyDescent="0.4">
      <c r="A24" s="281" t="s">
        <v>85</v>
      </c>
      <c r="B24" s="578">
        <v>0</v>
      </c>
      <c r="C24" s="282">
        <f t="shared" si="2"/>
        <v>0</v>
      </c>
      <c r="D24" s="282">
        <f>IFERROR(B24/ASSUMPTIONS!$B$27,0)</f>
        <v>0</v>
      </c>
      <c r="E24" s="282">
        <f t="shared" si="3"/>
        <v>0</v>
      </c>
      <c r="F24" s="298">
        <f t="shared" si="4"/>
        <v>0</v>
      </c>
      <c r="G24" s="590">
        <v>0</v>
      </c>
      <c r="H24" s="282">
        <f t="shared" si="5"/>
        <v>0</v>
      </c>
      <c r="I24" s="282">
        <f>IFERROR(G24/ASSUMPTIONS!$B$27,0)</f>
        <v>0</v>
      </c>
      <c r="J24" s="282">
        <f t="shared" si="6"/>
        <v>0</v>
      </c>
      <c r="K24" s="463">
        <f t="shared" si="7"/>
        <v>0</v>
      </c>
    </row>
    <row r="25" spans="1:11" ht="16" thickTop="1" x14ac:dyDescent="0.35">
      <c r="A25" s="281" t="s">
        <v>86</v>
      </c>
      <c r="B25" s="288">
        <f t="shared" ref="B25:E25" si="8">SUM(B17:B24)</f>
        <v>0</v>
      </c>
      <c r="C25" s="286">
        <f t="shared" si="8"/>
        <v>0</v>
      </c>
      <c r="D25" s="286">
        <f t="shared" si="8"/>
        <v>0</v>
      </c>
      <c r="E25" s="286">
        <f t="shared" si="8"/>
        <v>0</v>
      </c>
      <c r="F25" s="343">
        <f t="shared" si="4"/>
        <v>0</v>
      </c>
      <c r="G25" s="592">
        <f>SUM(G17:G24)</f>
        <v>0</v>
      </c>
      <c r="H25" s="286">
        <f>SUM(H17:H24)</f>
        <v>0</v>
      </c>
      <c r="I25" s="286">
        <f>SUM(I17:I24)</f>
        <v>0</v>
      </c>
      <c r="J25" s="286">
        <f>SUM(J17:J24)</f>
        <v>0</v>
      </c>
      <c r="K25" s="464">
        <f t="shared" si="7"/>
        <v>0</v>
      </c>
    </row>
    <row r="26" spans="1:11" x14ac:dyDescent="0.35">
      <c r="A26" s="281"/>
      <c r="B26" s="289"/>
      <c r="C26" s="282"/>
      <c r="D26" s="282" t="s">
        <v>12</v>
      </c>
      <c r="E26" s="282"/>
      <c r="F26" s="298"/>
      <c r="G26" s="593"/>
      <c r="H26" s="282"/>
      <c r="I26" s="282" t="s">
        <v>12</v>
      </c>
      <c r="J26" s="282"/>
      <c r="K26" s="283"/>
    </row>
    <row r="27" spans="1:11" x14ac:dyDescent="0.35">
      <c r="A27" s="281" t="s">
        <v>87</v>
      </c>
      <c r="B27" s="289"/>
      <c r="C27" s="282"/>
      <c r="D27" s="282" t="s">
        <v>12</v>
      </c>
      <c r="E27" s="282"/>
      <c r="F27" s="298"/>
      <c r="G27" s="593"/>
      <c r="H27" s="282"/>
      <c r="I27" s="282" t="s">
        <v>12</v>
      </c>
      <c r="J27" s="282"/>
      <c r="K27" s="283"/>
    </row>
    <row r="28" spans="1:11" x14ac:dyDescent="0.35">
      <c r="A28" s="281" t="s">
        <v>88</v>
      </c>
      <c r="B28" s="578">
        <v>0</v>
      </c>
      <c r="C28" s="282">
        <f>B28/12</f>
        <v>0</v>
      </c>
      <c r="D28" s="282">
        <f>IFERROR(B28/ASSUMPTIONS!$B$27,0)</f>
        <v>0</v>
      </c>
      <c r="E28" s="282">
        <f>D28/12</f>
        <v>0</v>
      </c>
      <c r="F28" s="298">
        <f>IFERROR(B28/$B$72,0)</f>
        <v>0</v>
      </c>
      <c r="G28" s="590">
        <v>0</v>
      </c>
      <c r="H28" s="282">
        <f>G28/12</f>
        <v>0</v>
      </c>
      <c r="I28" s="282">
        <f>IFERROR(G28/ASSUMPTIONS!$B$27,0)</f>
        <v>0</v>
      </c>
      <c r="J28" s="282">
        <f>I28/12</f>
        <v>0</v>
      </c>
      <c r="K28" s="283">
        <f>IFERROR(G28/$B$72,0)</f>
        <v>0</v>
      </c>
    </row>
    <row r="29" spans="1:11" x14ac:dyDescent="0.35">
      <c r="A29" s="281" t="s">
        <v>92</v>
      </c>
      <c r="B29" s="578">
        <v>0</v>
      </c>
      <c r="C29" s="282">
        <f>B29/12</f>
        <v>0</v>
      </c>
      <c r="D29" s="282">
        <f>IFERROR(B29/ASSUMPTIONS!$B$27,0)</f>
        <v>0</v>
      </c>
      <c r="E29" s="282">
        <f>D29/12</f>
        <v>0</v>
      </c>
      <c r="F29" s="298">
        <f>IFERROR(B29/$B$72,0)</f>
        <v>0</v>
      </c>
      <c r="G29" s="590">
        <v>0</v>
      </c>
      <c r="H29" s="282">
        <f>G29/12</f>
        <v>0</v>
      </c>
      <c r="I29" s="282">
        <f>IFERROR(G29/ASSUMPTIONS!$B$27,0)</f>
        <v>0</v>
      </c>
      <c r="J29" s="282">
        <f>I29/12</f>
        <v>0</v>
      </c>
      <c r="K29" s="283">
        <f>IFERROR(G29/$B$72,0)</f>
        <v>0</v>
      </c>
    </row>
    <row r="30" spans="1:11" ht="16" thickBot="1" x14ac:dyDescent="0.4">
      <c r="A30" s="281" t="s">
        <v>93</v>
      </c>
      <c r="B30" s="578">
        <v>0</v>
      </c>
      <c r="C30" s="282">
        <f>B30/12</f>
        <v>0</v>
      </c>
      <c r="D30" s="282">
        <f>IFERROR(B30/ASSUMPTIONS!$B$27,0)</f>
        <v>0</v>
      </c>
      <c r="E30" s="282">
        <f>D30/12</f>
        <v>0</v>
      </c>
      <c r="F30" s="298">
        <f>IFERROR(B30/$B$72,0)</f>
        <v>0</v>
      </c>
      <c r="G30" s="590">
        <v>0</v>
      </c>
      <c r="H30" s="282">
        <f>G30/12</f>
        <v>0</v>
      </c>
      <c r="I30" s="282">
        <f>IFERROR(G30/ASSUMPTIONS!$B$27,0)</f>
        <v>0</v>
      </c>
      <c r="J30" s="282">
        <f>I30/12</f>
        <v>0</v>
      </c>
      <c r="K30" s="283">
        <f>IFERROR(G30/$B$72,0)</f>
        <v>0</v>
      </c>
    </row>
    <row r="31" spans="1:11" ht="16" thickTop="1" x14ac:dyDescent="0.35">
      <c r="A31" s="281" t="s">
        <v>94</v>
      </c>
      <c r="B31" s="288">
        <f t="shared" ref="B31:E31" si="9">SUM(B28:B30)</f>
        <v>0</v>
      </c>
      <c r="C31" s="286">
        <f t="shared" si="9"/>
        <v>0</v>
      </c>
      <c r="D31" s="286">
        <f t="shared" si="9"/>
        <v>0</v>
      </c>
      <c r="E31" s="286">
        <f t="shared" si="9"/>
        <v>0</v>
      </c>
      <c r="F31" s="343">
        <f>IFERROR(B31/$B$72,0)</f>
        <v>0</v>
      </c>
      <c r="G31" s="592">
        <f>SUM(G28:G30)</f>
        <v>0</v>
      </c>
      <c r="H31" s="286">
        <f>SUM(H28:H30)</f>
        <v>0</v>
      </c>
      <c r="I31" s="286">
        <f>SUM(I28:I30)</f>
        <v>0</v>
      </c>
      <c r="J31" s="286">
        <f>SUM(J28:J30)</f>
        <v>0</v>
      </c>
      <c r="K31" s="287">
        <f>IFERROR(G31/$B$72,0)</f>
        <v>0</v>
      </c>
    </row>
    <row r="32" spans="1:11" x14ac:dyDescent="0.35">
      <c r="A32" s="281"/>
      <c r="B32" s="289"/>
      <c r="C32" s="282"/>
      <c r="D32" s="282" t="s">
        <v>12</v>
      </c>
      <c r="E32" s="282" t="s">
        <v>12</v>
      </c>
      <c r="F32" s="298"/>
      <c r="G32" s="593"/>
      <c r="H32" s="282"/>
      <c r="I32" s="282" t="s">
        <v>12</v>
      </c>
      <c r="J32" s="282" t="s">
        <v>12</v>
      </c>
      <c r="K32" s="283"/>
    </row>
    <row r="33" spans="1:11" x14ac:dyDescent="0.35">
      <c r="A33" s="281" t="s">
        <v>95</v>
      </c>
      <c r="B33" s="289"/>
      <c r="C33" s="282"/>
      <c r="D33" s="282"/>
      <c r="E33" s="282"/>
      <c r="F33" s="298"/>
      <c r="G33" s="593"/>
      <c r="H33" s="282"/>
      <c r="I33" s="282"/>
      <c r="J33" s="282"/>
      <c r="K33" s="283"/>
    </row>
    <row r="34" spans="1:11" x14ac:dyDescent="0.35">
      <c r="A34" s="281" t="s">
        <v>89</v>
      </c>
      <c r="B34" s="578">
        <v>0</v>
      </c>
      <c r="C34" s="282">
        <f t="shared" ref="C34:C41" si="10">B34/12</f>
        <v>0</v>
      </c>
      <c r="D34" s="282">
        <f>IFERROR(B34/ASSUMPTIONS!$B$27,0)</f>
        <v>0</v>
      </c>
      <c r="E34" s="282">
        <f t="shared" ref="E34:E41" si="11">D34/12</f>
        <v>0</v>
      </c>
      <c r="F34" s="298">
        <f t="shared" ref="F34:F42" si="12">IFERROR(B34/$B$72,0)</f>
        <v>0</v>
      </c>
      <c r="G34" s="590">
        <v>0</v>
      </c>
      <c r="H34" s="282">
        <f t="shared" ref="H34:H41" si="13">G34/12</f>
        <v>0</v>
      </c>
      <c r="I34" s="282">
        <f>IFERROR(G34/ASSUMPTIONS!$B$27,0)</f>
        <v>0</v>
      </c>
      <c r="J34" s="282">
        <f t="shared" ref="J34:J41" si="14">I34/12</f>
        <v>0</v>
      </c>
      <c r="K34" s="283">
        <f t="shared" ref="K34:K42" si="15">IFERROR(G34/$B$72,0)</f>
        <v>0</v>
      </c>
    </row>
    <row r="35" spans="1:11" x14ac:dyDescent="0.35">
      <c r="A35" s="281" t="s">
        <v>90</v>
      </c>
      <c r="B35" s="578">
        <v>0</v>
      </c>
      <c r="C35" s="282">
        <f t="shared" si="10"/>
        <v>0</v>
      </c>
      <c r="D35" s="282">
        <f>IFERROR(B35/ASSUMPTIONS!$B$27,0)</f>
        <v>0</v>
      </c>
      <c r="E35" s="282">
        <f t="shared" si="11"/>
        <v>0</v>
      </c>
      <c r="F35" s="298">
        <f t="shared" si="12"/>
        <v>0</v>
      </c>
      <c r="G35" s="590">
        <v>0</v>
      </c>
      <c r="H35" s="282">
        <f t="shared" si="13"/>
        <v>0</v>
      </c>
      <c r="I35" s="282">
        <f>IFERROR(G35/ASSUMPTIONS!$B$27,0)</f>
        <v>0</v>
      </c>
      <c r="J35" s="282">
        <f t="shared" si="14"/>
        <v>0</v>
      </c>
      <c r="K35" s="283">
        <f t="shared" si="15"/>
        <v>0</v>
      </c>
    </row>
    <row r="36" spans="1:11" x14ac:dyDescent="0.35">
      <c r="A36" s="281" t="s">
        <v>96</v>
      </c>
      <c r="B36" s="578">
        <v>0</v>
      </c>
      <c r="C36" s="282">
        <f t="shared" si="10"/>
        <v>0</v>
      </c>
      <c r="D36" s="282">
        <f>IFERROR(B36/ASSUMPTIONS!$B$27,0)</f>
        <v>0</v>
      </c>
      <c r="E36" s="282">
        <f t="shared" si="11"/>
        <v>0</v>
      </c>
      <c r="F36" s="298">
        <f t="shared" si="12"/>
        <v>0</v>
      </c>
      <c r="G36" s="590">
        <v>0</v>
      </c>
      <c r="H36" s="282">
        <f t="shared" si="13"/>
        <v>0</v>
      </c>
      <c r="I36" s="282">
        <f>IFERROR(G36/ASSUMPTIONS!$B$27,0)</f>
        <v>0</v>
      </c>
      <c r="J36" s="282">
        <f t="shared" si="14"/>
        <v>0</v>
      </c>
      <c r="K36" s="283">
        <f t="shared" si="15"/>
        <v>0</v>
      </c>
    </row>
    <row r="37" spans="1:11" x14ac:dyDescent="0.35">
      <c r="A37" s="281" t="s">
        <v>97</v>
      </c>
      <c r="B37" s="578">
        <v>0</v>
      </c>
      <c r="C37" s="282">
        <f t="shared" si="10"/>
        <v>0</v>
      </c>
      <c r="D37" s="282">
        <f>IFERROR(B37/ASSUMPTIONS!$B$27,0)</f>
        <v>0</v>
      </c>
      <c r="E37" s="282">
        <f t="shared" si="11"/>
        <v>0</v>
      </c>
      <c r="F37" s="298">
        <f t="shared" si="12"/>
        <v>0</v>
      </c>
      <c r="G37" s="590">
        <v>0</v>
      </c>
      <c r="H37" s="282">
        <f t="shared" si="13"/>
        <v>0</v>
      </c>
      <c r="I37" s="282">
        <f>IFERROR(G37/ASSUMPTIONS!$B$27,0)</f>
        <v>0</v>
      </c>
      <c r="J37" s="282">
        <f t="shared" si="14"/>
        <v>0</v>
      </c>
      <c r="K37" s="283">
        <f t="shared" si="15"/>
        <v>0</v>
      </c>
    </row>
    <row r="38" spans="1:11" x14ac:dyDescent="0.35">
      <c r="A38" s="281" t="s">
        <v>98</v>
      </c>
      <c r="B38" s="578">
        <v>0</v>
      </c>
      <c r="C38" s="282">
        <f t="shared" si="10"/>
        <v>0</v>
      </c>
      <c r="D38" s="282">
        <f>IFERROR(B38/ASSUMPTIONS!$B$27,0)</f>
        <v>0</v>
      </c>
      <c r="E38" s="282">
        <f t="shared" si="11"/>
        <v>0</v>
      </c>
      <c r="F38" s="298">
        <f t="shared" si="12"/>
        <v>0</v>
      </c>
      <c r="G38" s="590">
        <v>0</v>
      </c>
      <c r="H38" s="282">
        <f t="shared" si="13"/>
        <v>0</v>
      </c>
      <c r="I38" s="282">
        <f>IFERROR(G38/ASSUMPTIONS!$B$27,0)</f>
        <v>0</v>
      </c>
      <c r="J38" s="282">
        <f t="shared" si="14"/>
        <v>0</v>
      </c>
      <c r="K38" s="283">
        <f t="shared" si="15"/>
        <v>0</v>
      </c>
    </row>
    <row r="39" spans="1:11" x14ac:dyDescent="0.35">
      <c r="A39" s="281" t="s">
        <v>99</v>
      </c>
      <c r="B39" s="578">
        <v>0</v>
      </c>
      <c r="C39" s="282">
        <f t="shared" si="10"/>
        <v>0</v>
      </c>
      <c r="D39" s="282">
        <f>IFERROR(B39/ASSUMPTIONS!$B$27,0)</f>
        <v>0</v>
      </c>
      <c r="E39" s="282">
        <f t="shared" si="11"/>
        <v>0</v>
      </c>
      <c r="F39" s="298">
        <f t="shared" si="12"/>
        <v>0</v>
      </c>
      <c r="G39" s="590">
        <v>0</v>
      </c>
      <c r="H39" s="282">
        <f t="shared" si="13"/>
        <v>0</v>
      </c>
      <c r="I39" s="282">
        <f>IFERROR(G39/ASSUMPTIONS!$B$27,0)</f>
        <v>0</v>
      </c>
      <c r="J39" s="282">
        <f t="shared" si="14"/>
        <v>0</v>
      </c>
      <c r="K39" s="283">
        <f t="shared" si="15"/>
        <v>0</v>
      </c>
    </row>
    <row r="40" spans="1:11" x14ac:dyDescent="0.35">
      <c r="A40" s="281" t="s">
        <v>100</v>
      </c>
      <c r="B40" s="578">
        <v>0</v>
      </c>
      <c r="C40" s="282">
        <f t="shared" si="10"/>
        <v>0</v>
      </c>
      <c r="D40" s="282">
        <f>IFERROR(B40/ASSUMPTIONS!$B$27,0)</f>
        <v>0</v>
      </c>
      <c r="E40" s="282">
        <f t="shared" si="11"/>
        <v>0</v>
      </c>
      <c r="F40" s="298">
        <f t="shared" si="12"/>
        <v>0</v>
      </c>
      <c r="G40" s="590">
        <v>0</v>
      </c>
      <c r="H40" s="282">
        <f t="shared" si="13"/>
        <v>0</v>
      </c>
      <c r="I40" s="282">
        <f>IFERROR(G40/ASSUMPTIONS!$B$27,0)</f>
        <v>0</v>
      </c>
      <c r="J40" s="282">
        <f t="shared" si="14"/>
        <v>0</v>
      </c>
      <c r="K40" s="283">
        <f t="shared" si="15"/>
        <v>0</v>
      </c>
    </row>
    <row r="41" spans="1:11" ht="16" thickBot="1" x14ac:dyDescent="0.4">
      <c r="A41" s="281" t="s">
        <v>101</v>
      </c>
      <c r="B41" s="578">
        <v>0</v>
      </c>
      <c r="C41" s="282">
        <f t="shared" si="10"/>
        <v>0</v>
      </c>
      <c r="D41" s="282">
        <f>IFERROR(B41/ASSUMPTIONS!$B$27,0)</f>
        <v>0</v>
      </c>
      <c r="E41" s="282">
        <f t="shared" si="11"/>
        <v>0</v>
      </c>
      <c r="F41" s="298">
        <f t="shared" si="12"/>
        <v>0</v>
      </c>
      <c r="G41" s="590">
        <v>0</v>
      </c>
      <c r="H41" s="282">
        <f t="shared" si="13"/>
        <v>0</v>
      </c>
      <c r="I41" s="282">
        <f>IFERROR(G41/ASSUMPTIONS!$B$27,0)</f>
        <v>0</v>
      </c>
      <c r="J41" s="282">
        <f t="shared" si="14"/>
        <v>0</v>
      </c>
      <c r="K41" s="283">
        <f t="shared" si="15"/>
        <v>0</v>
      </c>
    </row>
    <row r="42" spans="1:11" ht="16" thickTop="1" x14ac:dyDescent="0.35">
      <c r="A42" s="281" t="s">
        <v>102</v>
      </c>
      <c r="B42" s="288">
        <f>SUM(B34:B41)</f>
        <v>0</v>
      </c>
      <c r="C42" s="286">
        <f t="shared" ref="C42:E42" si="16">SUM(C33:C41)</f>
        <v>0</v>
      </c>
      <c r="D42" s="286">
        <f t="shared" si="16"/>
        <v>0</v>
      </c>
      <c r="E42" s="286">
        <f t="shared" si="16"/>
        <v>0</v>
      </c>
      <c r="F42" s="343">
        <f t="shared" si="12"/>
        <v>0</v>
      </c>
      <c r="G42" s="592">
        <f>SUM(G34:G41)</f>
        <v>0</v>
      </c>
      <c r="H42" s="286">
        <f>SUM(H33:H41)</f>
        <v>0</v>
      </c>
      <c r="I42" s="286">
        <f>SUM(I33:I41)</f>
        <v>0</v>
      </c>
      <c r="J42" s="286">
        <f>SUM(J33:J41)</f>
        <v>0</v>
      </c>
      <c r="K42" s="287">
        <f t="shared" si="15"/>
        <v>0</v>
      </c>
    </row>
    <row r="43" spans="1:11" x14ac:dyDescent="0.35">
      <c r="A43" s="281"/>
      <c r="B43" s="289"/>
      <c r="C43" s="282"/>
      <c r="D43" s="282" t="s">
        <v>12</v>
      </c>
      <c r="E43" s="282" t="s">
        <v>12</v>
      </c>
      <c r="F43" s="298"/>
      <c r="G43" s="593"/>
      <c r="H43" s="282"/>
      <c r="I43" s="282" t="s">
        <v>12</v>
      </c>
      <c r="J43" s="282" t="s">
        <v>12</v>
      </c>
      <c r="K43" s="283"/>
    </row>
    <row r="44" spans="1:11" x14ac:dyDescent="0.35">
      <c r="A44" s="281" t="s">
        <v>103</v>
      </c>
      <c r="B44" s="289"/>
      <c r="C44" s="282"/>
      <c r="D44" s="282" t="s">
        <v>12</v>
      </c>
      <c r="E44" s="282" t="s">
        <v>12</v>
      </c>
      <c r="F44" s="298"/>
      <c r="G44" s="593"/>
      <c r="H44" s="282"/>
      <c r="I44" s="282" t="s">
        <v>12</v>
      </c>
      <c r="J44" s="282" t="s">
        <v>12</v>
      </c>
      <c r="K44" s="283"/>
    </row>
    <row r="45" spans="1:11" x14ac:dyDescent="0.35">
      <c r="A45" s="281" t="s">
        <v>104</v>
      </c>
      <c r="B45" s="578">
        <v>0</v>
      </c>
      <c r="C45" s="282">
        <f>B45/12</f>
        <v>0</v>
      </c>
      <c r="D45" s="282">
        <f>IFERROR(B45/ASSUMPTIONS!$B$27,0)</f>
        <v>0</v>
      </c>
      <c r="E45" s="282">
        <f>D45/12</f>
        <v>0</v>
      </c>
      <c r="F45" s="298">
        <f>IFERROR(B45/$B$72,0)</f>
        <v>0</v>
      </c>
      <c r="G45" s="590">
        <v>0</v>
      </c>
      <c r="H45" s="282">
        <f>G45/12</f>
        <v>0</v>
      </c>
      <c r="I45" s="282">
        <f>IFERROR(G45/ASSUMPTIONS!$B$27,0)</f>
        <v>0</v>
      </c>
      <c r="J45" s="282">
        <f>I45/12</f>
        <v>0</v>
      </c>
      <c r="K45" s="283">
        <f>IFERROR(G45/$B$72,0)</f>
        <v>0</v>
      </c>
    </row>
    <row r="46" spans="1:11" x14ac:dyDescent="0.35">
      <c r="A46" s="281" t="s">
        <v>105</v>
      </c>
      <c r="B46" s="578">
        <v>0</v>
      </c>
      <c r="C46" s="282">
        <f>B46/12</f>
        <v>0</v>
      </c>
      <c r="D46" s="282">
        <f>IFERROR(B46/ASSUMPTIONS!$B$27,0)</f>
        <v>0</v>
      </c>
      <c r="E46" s="282">
        <f>D46/12</f>
        <v>0</v>
      </c>
      <c r="F46" s="298">
        <f>IFERROR(B46/$B$72,0)</f>
        <v>0</v>
      </c>
      <c r="G46" s="590">
        <v>0</v>
      </c>
      <c r="H46" s="282">
        <f>G46/12</f>
        <v>0</v>
      </c>
      <c r="I46" s="282">
        <f>IFERROR(G46/ASSUMPTIONS!$B$27,0)</f>
        <v>0</v>
      </c>
      <c r="J46" s="282">
        <f>I46/12</f>
        <v>0</v>
      </c>
      <c r="K46" s="283">
        <f>IFERROR(G46/$B$72,0)</f>
        <v>0</v>
      </c>
    </row>
    <row r="47" spans="1:11" x14ac:dyDescent="0.35">
      <c r="A47" s="281" t="s">
        <v>106</v>
      </c>
      <c r="B47" s="578">
        <v>0</v>
      </c>
      <c r="C47" s="282">
        <f>B47/12</f>
        <v>0</v>
      </c>
      <c r="D47" s="282">
        <f>IFERROR(B47/ASSUMPTIONS!$B$27,0)</f>
        <v>0</v>
      </c>
      <c r="E47" s="282">
        <f>D47/12</f>
        <v>0</v>
      </c>
      <c r="F47" s="298">
        <f>IFERROR(B47/$B$72,0)</f>
        <v>0</v>
      </c>
      <c r="G47" s="590">
        <v>0</v>
      </c>
      <c r="H47" s="282">
        <f>G47/12</f>
        <v>0</v>
      </c>
      <c r="I47" s="282">
        <f>IFERROR(G47/ASSUMPTIONS!$B$27,0)</f>
        <v>0</v>
      </c>
      <c r="J47" s="282">
        <f>I47/12</f>
        <v>0</v>
      </c>
      <c r="K47" s="283">
        <f>IFERROR(G47/$B$72,0)</f>
        <v>0</v>
      </c>
    </row>
    <row r="48" spans="1:11" ht="16" thickBot="1" x14ac:dyDescent="0.4">
      <c r="A48" s="281" t="s">
        <v>107</v>
      </c>
      <c r="B48" s="578">
        <v>0</v>
      </c>
      <c r="C48" s="282">
        <f>B48/12</f>
        <v>0</v>
      </c>
      <c r="D48" s="282">
        <f>IFERROR(B48/ASSUMPTIONS!$B$27,0)</f>
        <v>0</v>
      </c>
      <c r="E48" s="282">
        <f>D48/12</f>
        <v>0</v>
      </c>
      <c r="F48" s="298">
        <f>IFERROR(B48/$B$72,0)</f>
        <v>0</v>
      </c>
      <c r="G48" s="590">
        <v>0</v>
      </c>
      <c r="H48" s="282">
        <f>G48/12</f>
        <v>0</v>
      </c>
      <c r="I48" s="282">
        <f>IFERROR(G48/ASSUMPTIONS!$B$27,0)</f>
        <v>0</v>
      </c>
      <c r="J48" s="282">
        <f>I48/12</f>
        <v>0</v>
      </c>
      <c r="K48" s="283">
        <f>IFERROR(G48/$B$72,0)</f>
        <v>0</v>
      </c>
    </row>
    <row r="49" spans="1:11" ht="16" thickTop="1" x14ac:dyDescent="0.35">
      <c r="A49" s="281" t="s">
        <v>108</v>
      </c>
      <c r="B49" s="288">
        <f t="shared" ref="B49:E49" si="17">SUM(B45:B48)</f>
        <v>0</v>
      </c>
      <c r="C49" s="286">
        <f t="shared" si="17"/>
        <v>0</v>
      </c>
      <c r="D49" s="286">
        <f t="shared" si="17"/>
        <v>0</v>
      </c>
      <c r="E49" s="286">
        <f t="shared" si="17"/>
        <v>0</v>
      </c>
      <c r="F49" s="343">
        <f>IFERROR(B49/$B$72,0)</f>
        <v>0</v>
      </c>
      <c r="G49" s="592">
        <f>SUM(G45:G48)</f>
        <v>0</v>
      </c>
      <c r="H49" s="286">
        <f>SUM(H45:H48)</f>
        <v>0</v>
      </c>
      <c r="I49" s="286">
        <f>SUM(I45:I48)</f>
        <v>0</v>
      </c>
      <c r="J49" s="286">
        <f>SUM(J45:J48)</f>
        <v>0</v>
      </c>
      <c r="K49" s="287">
        <f>IFERROR(G49/$B$72,0)</f>
        <v>0</v>
      </c>
    </row>
    <row r="50" spans="1:11" x14ac:dyDescent="0.35">
      <c r="A50" s="281"/>
      <c r="B50" s="289"/>
      <c r="C50" s="282"/>
      <c r="D50" s="282" t="s">
        <v>12</v>
      </c>
      <c r="E50" s="282" t="s">
        <v>12</v>
      </c>
      <c r="F50" s="298"/>
      <c r="G50" s="593"/>
      <c r="H50" s="282"/>
      <c r="I50" s="282" t="s">
        <v>12</v>
      </c>
      <c r="J50" s="282" t="s">
        <v>12</v>
      </c>
      <c r="K50" s="283"/>
    </row>
    <row r="51" spans="1:11" x14ac:dyDescent="0.35">
      <c r="A51" s="281" t="s">
        <v>109</v>
      </c>
      <c r="B51" s="289"/>
      <c r="C51" s="282"/>
      <c r="D51" s="282" t="s">
        <v>12</v>
      </c>
      <c r="E51" s="282" t="s">
        <v>12</v>
      </c>
      <c r="F51" s="298"/>
      <c r="G51" s="593"/>
      <c r="H51" s="282"/>
      <c r="I51" s="282" t="s">
        <v>12</v>
      </c>
      <c r="J51" s="282" t="s">
        <v>12</v>
      </c>
      <c r="K51" s="283"/>
    </row>
    <row r="52" spans="1:11" ht="16" thickBot="1" x14ac:dyDescent="0.4">
      <c r="A52" s="281" t="s">
        <v>110</v>
      </c>
      <c r="B52" s="578">
        <v>0</v>
      </c>
      <c r="C52" s="282">
        <f>B52/12</f>
        <v>0</v>
      </c>
      <c r="D52" s="282">
        <f>IFERROR(B52/ASSUMPTIONS!$B$27,0)</f>
        <v>0</v>
      </c>
      <c r="E52" s="282">
        <f>D52/12</f>
        <v>0</v>
      </c>
      <c r="F52" s="298">
        <f>IFERROR(B52/$B$72,0)</f>
        <v>0</v>
      </c>
      <c r="G52" s="590">
        <v>0</v>
      </c>
      <c r="H52" s="282">
        <f>G52/12</f>
        <v>0</v>
      </c>
      <c r="I52" s="282">
        <f>IFERROR(G52/ASSUMPTIONS!$B$27,0)</f>
        <v>0</v>
      </c>
      <c r="J52" s="282">
        <f>I52/12</f>
        <v>0</v>
      </c>
      <c r="K52" s="283">
        <f>IFERROR(G52/$B$72,0)</f>
        <v>0</v>
      </c>
    </row>
    <row r="53" spans="1:11" ht="16" thickTop="1" x14ac:dyDescent="0.35">
      <c r="A53" s="281" t="s">
        <v>111</v>
      </c>
      <c r="B53" s="288">
        <f t="shared" ref="B53:E53" si="18">SUM(B52)</f>
        <v>0</v>
      </c>
      <c r="C53" s="286">
        <f t="shared" si="18"/>
        <v>0</v>
      </c>
      <c r="D53" s="286">
        <f t="shared" si="18"/>
        <v>0</v>
      </c>
      <c r="E53" s="286">
        <f t="shared" si="18"/>
        <v>0</v>
      </c>
      <c r="F53" s="343">
        <f>IFERROR(B53/$B$72,0)</f>
        <v>0</v>
      </c>
      <c r="G53" s="592">
        <f>SUM(G52)</f>
        <v>0</v>
      </c>
      <c r="H53" s="286">
        <f>SUM(H52)</f>
        <v>0</v>
      </c>
      <c r="I53" s="286">
        <f>SUM(I52)</f>
        <v>0</v>
      </c>
      <c r="J53" s="286">
        <f>SUM(J52)</f>
        <v>0</v>
      </c>
      <c r="K53" s="287">
        <f>IFERROR(G53/$B$72,0)</f>
        <v>0</v>
      </c>
    </row>
    <row r="54" spans="1:11" x14ac:dyDescent="0.35">
      <c r="A54" s="281"/>
      <c r="B54" s="289"/>
      <c r="C54" s="282"/>
      <c r="D54" s="282" t="s">
        <v>12</v>
      </c>
      <c r="E54" s="282" t="s">
        <v>12</v>
      </c>
      <c r="F54" s="298"/>
      <c r="G54" s="593"/>
      <c r="H54" s="282"/>
      <c r="I54" s="282" t="s">
        <v>12</v>
      </c>
      <c r="J54" s="282" t="s">
        <v>12</v>
      </c>
      <c r="K54" s="283"/>
    </row>
    <row r="55" spans="1:11" x14ac:dyDescent="0.35">
      <c r="A55" s="281" t="s">
        <v>112</v>
      </c>
      <c r="B55" s="289"/>
      <c r="C55" s="282"/>
      <c r="D55" s="282" t="s">
        <v>12</v>
      </c>
      <c r="E55" s="282" t="s">
        <v>12</v>
      </c>
      <c r="F55" s="298"/>
      <c r="G55" s="593"/>
      <c r="H55" s="282"/>
      <c r="I55" s="282" t="s">
        <v>12</v>
      </c>
      <c r="J55" s="282" t="s">
        <v>12</v>
      </c>
      <c r="K55" s="283"/>
    </row>
    <row r="56" spans="1:11" x14ac:dyDescent="0.35">
      <c r="A56" s="281" t="s">
        <v>173</v>
      </c>
      <c r="B56" s="578">
        <v>0</v>
      </c>
      <c r="C56" s="282">
        <f>B56/12</f>
        <v>0</v>
      </c>
      <c r="D56" s="282">
        <f>IFERROR(B56/ASSUMPTIONS!$B$27,0)</f>
        <v>0</v>
      </c>
      <c r="E56" s="282">
        <f>D56/12</f>
        <v>0</v>
      </c>
      <c r="F56" s="298">
        <f t="shared" ref="F56:F58" si="19">IFERROR(B56/$B$72,0)</f>
        <v>0</v>
      </c>
      <c r="G56" s="590">
        <v>0</v>
      </c>
      <c r="H56" s="282">
        <f>G56/12</f>
        <v>0</v>
      </c>
      <c r="I56" s="282">
        <f>IFERROR(G56/ASSUMPTIONS!$B$27,0)</f>
        <v>0</v>
      </c>
      <c r="J56" s="282">
        <f>I56/12</f>
        <v>0</v>
      </c>
      <c r="K56" s="283">
        <f>IFERROR(G56/$B$72,0)</f>
        <v>0</v>
      </c>
    </row>
    <row r="57" spans="1:11" ht="16" thickBot="1" x14ac:dyDescent="0.4">
      <c r="A57" s="281" t="s">
        <v>113</v>
      </c>
      <c r="B57" s="578">
        <v>0</v>
      </c>
      <c r="C57" s="282">
        <f>B57/12</f>
        <v>0</v>
      </c>
      <c r="D57" s="282">
        <f>IFERROR(B57/ASSUMPTIONS!$B$27,0)</f>
        <v>0</v>
      </c>
      <c r="E57" s="282">
        <f>D57/12</f>
        <v>0</v>
      </c>
      <c r="F57" s="298">
        <f t="shared" si="19"/>
        <v>0</v>
      </c>
      <c r="G57" s="590">
        <v>0</v>
      </c>
      <c r="H57" s="282">
        <f>G57/12</f>
        <v>0</v>
      </c>
      <c r="I57" s="282">
        <f>IFERROR(G57/ASSUMPTIONS!$B$27,0)</f>
        <v>0</v>
      </c>
      <c r="J57" s="282">
        <f>I57/12</f>
        <v>0</v>
      </c>
      <c r="K57" s="283">
        <f>IFERROR(G57/$B$72,0)</f>
        <v>0</v>
      </c>
    </row>
    <row r="58" spans="1:11" ht="16" thickTop="1" x14ac:dyDescent="0.35">
      <c r="A58" s="281" t="s">
        <v>114</v>
      </c>
      <c r="B58" s="288">
        <f t="shared" ref="B58:E58" si="20">SUM(B56:B57)</f>
        <v>0</v>
      </c>
      <c r="C58" s="286">
        <f t="shared" si="20"/>
        <v>0</v>
      </c>
      <c r="D58" s="286">
        <f t="shared" si="20"/>
        <v>0</v>
      </c>
      <c r="E58" s="286">
        <f t="shared" si="20"/>
        <v>0</v>
      </c>
      <c r="F58" s="343">
        <f t="shared" si="19"/>
        <v>0</v>
      </c>
      <c r="G58" s="592">
        <f>SUM(G56:G57)</f>
        <v>0</v>
      </c>
      <c r="H58" s="286">
        <f>SUM(H56:H57)</f>
        <v>0</v>
      </c>
      <c r="I58" s="286">
        <f>SUM(I56:I57)</f>
        <v>0</v>
      </c>
      <c r="J58" s="286">
        <f>SUM(J56:J57)</f>
        <v>0</v>
      </c>
      <c r="K58" s="287">
        <f>IFERROR(G58/$B$72,0)</f>
        <v>0</v>
      </c>
    </row>
    <row r="59" spans="1:11" x14ac:dyDescent="0.35">
      <c r="A59" s="281"/>
      <c r="B59" s="289"/>
      <c r="C59" s="282"/>
      <c r="D59" s="282" t="s">
        <v>12</v>
      </c>
      <c r="E59" s="282" t="s">
        <v>12</v>
      </c>
      <c r="F59" s="298"/>
      <c r="G59" s="593"/>
      <c r="H59" s="282"/>
      <c r="I59" s="282" t="s">
        <v>12</v>
      </c>
      <c r="J59" s="282" t="s">
        <v>12</v>
      </c>
      <c r="K59" s="283"/>
    </row>
    <row r="60" spans="1:11" x14ac:dyDescent="0.35">
      <c r="A60" s="281" t="s">
        <v>115</v>
      </c>
      <c r="B60" s="289"/>
      <c r="C60" s="282"/>
      <c r="D60" s="282" t="s">
        <v>12</v>
      </c>
      <c r="E60" s="282" t="s">
        <v>12</v>
      </c>
      <c r="F60" s="298"/>
      <c r="G60" s="593"/>
      <c r="H60" s="282"/>
      <c r="I60" s="282" t="s">
        <v>12</v>
      </c>
      <c r="J60" s="282" t="s">
        <v>12</v>
      </c>
      <c r="K60" s="283"/>
    </row>
    <row r="61" spans="1:11" x14ac:dyDescent="0.35">
      <c r="A61" s="281" t="s">
        <v>400</v>
      </c>
      <c r="B61" s="578">
        <v>0</v>
      </c>
      <c r="C61" s="282">
        <f>B61/12</f>
        <v>0</v>
      </c>
      <c r="D61" s="282">
        <f>IFERROR(B61/ASSUMPTIONS!$B$27,0)</f>
        <v>0</v>
      </c>
      <c r="E61" s="282">
        <f>D61/12</f>
        <v>0</v>
      </c>
      <c r="F61" s="298">
        <f>IFERROR(B61/$B$72,0)</f>
        <v>0</v>
      </c>
      <c r="G61" s="590">
        <v>0</v>
      </c>
      <c r="H61" s="282">
        <f>G61/12</f>
        <v>0</v>
      </c>
      <c r="I61" s="282">
        <f>IFERROR(G61/ASSUMPTIONS!$B$27,0)</f>
        <v>0</v>
      </c>
      <c r="J61" s="282">
        <f>I61/12</f>
        <v>0</v>
      </c>
      <c r="K61" s="283">
        <f>IFERROR(G61/$B$72,0)</f>
        <v>0</v>
      </c>
    </row>
    <row r="62" spans="1:11" x14ac:dyDescent="0.35">
      <c r="A62" s="281" t="s">
        <v>116</v>
      </c>
      <c r="B62" s="578">
        <v>0</v>
      </c>
      <c r="C62" s="282">
        <f>B62/12</f>
        <v>0</v>
      </c>
      <c r="D62" s="282">
        <f>IFERROR(B62/ASSUMPTIONS!$B$27,0)</f>
        <v>0</v>
      </c>
      <c r="E62" s="282">
        <f>D62/12</f>
        <v>0</v>
      </c>
      <c r="F62" s="298">
        <f>IFERROR(B62/$B$72,0)</f>
        <v>0</v>
      </c>
      <c r="G62" s="590">
        <v>0</v>
      </c>
      <c r="H62" s="282">
        <f>G62/12</f>
        <v>0</v>
      </c>
      <c r="I62" s="282">
        <f>IFERROR(G62/ASSUMPTIONS!$B$27,0)</f>
        <v>0</v>
      </c>
      <c r="J62" s="282">
        <f>I62/12</f>
        <v>0</v>
      </c>
      <c r="K62" s="283">
        <f>IFERROR(G62/$B$72,0)</f>
        <v>0</v>
      </c>
    </row>
    <row r="63" spans="1:11" x14ac:dyDescent="0.35">
      <c r="A63" s="284" t="s">
        <v>454</v>
      </c>
      <c r="B63" s="578">
        <v>0</v>
      </c>
      <c r="C63" s="282">
        <f>B63/12</f>
        <v>0</v>
      </c>
      <c r="D63" s="282">
        <f>IFERROR(B63/ASSUMPTIONS!$B$27,0)</f>
        <v>0</v>
      </c>
      <c r="E63" s="282">
        <f>D63/12</f>
        <v>0</v>
      </c>
      <c r="F63" s="298">
        <f>IFERROR(B63/$B$72,0)</f>
        <v>0</v>
      </c>
      <c r="G63" s="590">
        <v>0</v>
      </c>
      <c r="H63" s="282">
        <f>G63/12</f>
        <v>0</v>
      </c>
      <c r="I63" s="282">
        <f>IFERROR(G63/ASSUMPTIONS!$B$27,0)</f>
        <v>0</v>
      </c>
      <c r="J63" s="282">
        <f>I63/12</f>
        <v>0</v>
      </c>
      <c r="K63" s="283">
        <f>IFERROR(G63/$B$72,0)</f>
        <v>0</v>
      </c>
    </row>
    <row r="64" spans="1:11" ht="16" thickBot="1" x14ac:dyDescent="0.4">
      <c r="A64" s="281" t="s">
        <v>408</v>
      </c>
      <c r="B64" s="578">
        <v>0</v>
      </c>
      <c r="C64" s="282">
        <f>B64/12</f>
        <v>0</v>
      </c>
      <c r="D64" s="282">
        <f>IFERROR(B64/ASSUMPTIONS!$B$27,0)</f>
        <v>0</v>
      </c>
      <c r="E64" s="282">
        <f>D64/12</f>
        <v>0</v>
      </c>
      <c r="F64" s="298">
        <f>IFERROR(B64/$B$72,0)</f>
        <v>0</v>
      </c>
      <c r="G64" s="590">
        <v>0</v>
      </c>
      <c r="H64" s="282">
        <f>G64/12</f>
        <v>0</v>
      </c>
      <c r="I64" s="282">
        <f>IFERROR(G64/ASSUMPTIONS!$B$27,0)</f>
        <v>0</v>
      </c>
      <c r="J64" s="282">
        <f>I64/12</f>
        <v>0</v>
      </c>
      <c r="K64" s="283">
        <f>IFERROR(G64/$B$72,0)</f>
        <v>0</v>
      </c>
    </row>
    <row r="65" spans="1:11" ht="16" thickTop="1" x14ac:dyDescent="0.35">
      <c r="A65" s="281" t="s">
        <v>117</v>
      </c>
      <c r="B65" s="288">
        <f t="shared" ref="B65:E65" si="21">SUM(B61:B64)</f>
        <v>0</v>
      </c>
      <c r="C65" s="286">
        <f t="shared" si="21"/>
        <v>0</v>
      </c>
      <c r="D65" s="286">
        <f t="shared" si="21"/>
        <v>0</v>
      </c>
      <c r="E65" s="286">
        <f t="shared" si="21"/>
        <v>0</v>
      </c>
      <c r="F65" s="343">
        <f>IFERROR(B65/$B$72,0)</f>
        <v>0</v>
      </c>
      <c r="G65" s="592">
        <f>SUM(G61:G64)</f>
        <v>0</v>
      </c>
      <c r="H65" s="286">
        <f>SUM(H61:H64)</f>
        <v>0</v>
      </c>
      <c r="I65" s="286">
        <f>SUM(I61:I64)</f>
        <v>0</v>
      </c>
      <c r="J65" s="286">
        <f>SUM(J61:J64)</f>
        <v>0</v>
      </c>
      <c r="K65" s="287">
        <f>IFERROR(G65/$B$72,0)</f>
        <v>0</v>
      </c>
    </row>
    <row r="66" spans="1:11" x14ac:dyDescent="0.35">
      <c r="A66" s="281"/>
      <c r="B66" s="289"/>
      <c r="C66" s="282"/>
      <c r="D66" s="282" t="s">
        <v>12</v>
      </c>
      <c r="E66" s="282" t="s">
        <v>12</v>
      </c>
      <c r="F66" s="298"/>
      <c r="G66" s="593"/>
      <c r="H66" s="282"/>
      <c r="I66" s="282" t="s">
        <v>12</v>
      </c>
      <c r="J66" s="282" t="s">
        <v>12</v>
      </c>
      <c r="K66" s="283"/>
    </row>
    <row r="67" spans="1:11" x14ac:dyDescent="0.35">
      <c r="A67" s="281" t="s">
        <v>444</v>
      </c>
      <c r="B67" s="289"/>
      <c r="C67" s="282"/>
      <c r="D67" s="282"/>
      <c r="E67" s="282"/>
      <c r="F67" s="298"/>
      <c r="G67" s="593"/>
      <c r="H67" s="282"/>
      <c r="I67" s="282"/>
      <c r="J67" s="282"/>
      <c r="K67" s="283"/>
    </row>
    <row r="68" spans="1:11" x14ac:dyDescent="0.35">
      <c r="A68" s="281" t="s">
        <v>91</v>
      </c>
      <c r="B68" s="578">
        <v>0</v>
      </c>
      <c r="C68" s="282">
        <f>B68/12</f>
        <v>0</v>
      </c>
      <c r="D68" s="282">
        <f>IFERROR(B68/ASSUMPTIONS!$B$27,0)</f>
        <v>0</v>
      </c>
      <c r="E68" s="282">
        <f>D68/12</f>
        <v>0</v>
      </c>
      <c r="F68" s="298">
        <f t="shared" ref="F68:F70" si="22">IFERROR(B68/$B$72,0)</f>
        <v>0</v>
      </c>
      <c r="G68" s="590">
        <v>0</v>
      </c>
      <c r="H68" s="282">
        <f>G68/12</f>
        <v>0</v>
      </c>
      <c r="I68" s="282">
        <f>IFERROR(G68/ASSUMPTIONS!$B$27,0)</f>
        <v>0</v>
      </c>
      <c r="J68" s="282">
        <f>I68/12</f>
        <v>0</v>
      </c>
      <c r="K68" s="283">
        <f>IFERROR(G68/$B$72,0)</f>
        <v>0</v>
      </c>
    </row>
    <row r="69" spans="1:11" ht="16" thickBot="1" x14ac:dyDescent="0.4">
      <c r="A69" s="281" t="s">
        <v>101</v>
      </c>
      <c r="B69" s="578">
        <v>0</v>
      </c>
      <c r="C69" s="29">
        <f>B69/12</f>
        <v>0</v>
      </c>
      <c r="D69" s="282">
        <f>IFERROR(B69/ASSUMPTIONS!$B$27,0)</f>
        <v>0</v>
      </c>
      <c r="E69" s="29">
        <f>D69/12</f>
        <v>0</v>
      </c>
      <c r="F69" s="298">
        <f t="shared" si="22"/>
        <v>0</v>
      </c>
      <c r="G69" s="590">
        <v>0</v>
      </c>
      <c r="H69" s="29">
        <f>G69/12</f>
        <v>0</v>
      </c>
      <c r="I69" s="282">
        <f>IFERROR(G69/ASSUMPTIONS!$B$27,0)</f>
        <v>0</v>
      </c>
      <c r="J69" s="29">
        <f>I69/12</f>
        <v>0</v>
      </c>
      <c r="K69" s="283">
        <f>IFERROR(G69/$B$72,0)</f>
        <v>0</v>
      </c>
    </row>
    <row r="70" spans="1:11" ht="16" thickTop="1" x14ac:dyDescent="0.35">
      <c r="A70" s="281" t="s">
        <v>445</v>
      </c>
      <c r="B70" s="288">
        <f t="shared" ref="B70:E70" si="23">SUM(B67:B69)</f>
        <v>0</v>
      </c>
      <c r="C70" s="286">
        <f t="shared" si="23"/>
        <v>0</v>
      </c>
      <c r="D70" s="286">
        <f t="shared" si="23"/>
        <v>0</v>
      </c>
      <c r="E70" s="286">
        <f t="shared" si="23"/>
        <v>0</v>
      </c>
      <c r="F70" s="343">
        <f t="shared" si="22"/>
        <v>0</v>
      </c>
      <c r="G70" s="592">
        <f>SUM(G67:G69)</f>
        <v>0</v>
      </c>
      <c r="H70" s="286">
        <f>SUM(H67:H69)</f>
        <v>0</v>
      </c>
      <c r="I70" s="286">
        <f>SUM(I67:I69)</f>
        <v>0</v>
      </c>
      <c r="J70" s="286">
        <f>SUM(J67:J69)</f>
        <v>0</v>
      </c>
      <c r="K70" s="287">
        <f>IFERROR(G70/$B$72,0)</f>
        <v>0</v>
      </c>
    </row>
    <row r="71" spans="1:11" x14ac:dyDescent="0.35">
      <c r="A71" s="281"/>
      <c r="B71" s="289"/>
      <c r="C71" s="282"/>
      <c r="D71" s="282"/>
      <c r="E71" s="282"/>
      <c r="F71" s="298"/>
      <c r="G71" s="593"/>
      <c r="H71" s="282"/>
      <c r="I71" s="282"/>
      <c r="J71" s="282"/>
      <c r="K71" s="283"/>
    </row>
    <row r="72" spans="1:11" x14ac:dyDescent="0.35">
      <c r="A72" s="290" t="s">
        <v>118</v>
      </c>
      <c r="B72" s="199">
        <f>B70+B65+B58+B53+B49+B42+B31+B25+B14</f>
        <v>0</v>
      </c>
      <c r="C72" s="23">
        <f>B72/12</f>
        <v>0</v>
      </c>
      <c r="D72" s="23">
        <f t="shared" ref="D72:F72" si="24">D70+D65+D58+D53+D49+D42+D31+D25+D14</f>
        <v>0</v>
      </c>
      <c r="E72" s="23">
        <f t="shared" si="24"/>
        <v>0</v>
      </c>
      <c r="F72" s="344">
        <f t="shared" si="24"/>
        <v>0</v>
      </c>
      <c r="G72" s="594">
        <f>G70+G65+G58+G53+G49+G42+G31+G25+G14</f>
        <v>0</v>
      </c>
      <c r="H72" s="23">
        <f>G72/12</f>
        <v>0</v>
      </c>
      <c r="I72" s="23">
        <f>I70+I65+I58+I53+I49+I42+I31+I25+I14</f>
        <v>0</v>
      </c>
      <c r="J72" s="23">
        <f>J70+J65+J58+J53+J49+J42+J31+J25+J14</f>
        <v>0</v>
      </c>
      <c r="K72" s="291">
        <f>K70+K65+K58+K53+K49+K42+K31+K25+K14</f>
        <v>0</v>
      </c>
    </row>
    <row r="73" spans="1:11" x14ac:dyDescent="0.35">
      <c r="A73" s="281"/>
      <c r="B73" s="289"/>
      <c r="C73" s="282"/>
      <c r="D73" s="282" t="s">
        <v>12</v>
      </c>
      <c r="E73" s="282" t="s">
        <v>12</v>
      </c>
      <c r="F73" s="298"/>
      <c r="G73" s="593"/>
      <c r="H73" s="282"/>
      <c r="I73" s="282"/>
      <c r="J73" s="282"/>
      <c r="K73" s="340"/>
    </row>
    <row r="74" spans="1:11" ht="16" thickBot="1" x14ac:dyDescent="0.4">
      <c r="A74" s="292" t="s">
        <v>12</v>
      </c>
      <c r="B74" s="293"/>
      <c r="C74" s="294"/>
      <c r="D74" s="294" t="s">
        <v>12</v>
      </c>
      <c r="E74" s="294" t="s">
        <v>12</v>
      </c>
      <c r="F74" s="466"/>
      <c r="G74" s="293"/>
      <c r="H74" s="294"/>
      <c r="I74" s="294"/>
      <c r="J74" s="294"/>
      <c r="K74" s="341"/>
    </row>
    <row r="75" spans="1:11" x14ac:dyDescent="0.35">
      <c r="A75" s="79"/>
      <c r="B75" s="208"/>
      <c r="C75" s="276"/>
      <c r="D75" s="276"/>
      <c r="E75" s="276"/>
      <c r="F75" s="277"/>
      <c r="G75" s="208"/>
      <c r="H75" s="276"/>
      <c r="I75" s="276"/>
      <c r="J75" s="276"/>
    </row>
    <row r="76" spans="1:11" x14ac:dyDescent="0.35">
      <c r="B76" s="5"/>
      <c r="D76" s="8"/>
      <c r="E76" s="8"/>
      <c r="G76" s="5"/>
      <c r="I76" s="8"/>
      <c r="J76" s="8"/>
    </row>
    <row r="77" spans="1:11" x14ac:dyDescent="0.35">
      <c r="B77" s="5"/>
      <c r="D77" s="8"/>
      <c r="E77" s="8"/>
      <c r="G77" s="5"/>
      <c r="I77" s="8"/>
      <c r="J77" s="8"/>
    </row>
  </sheetData>
  <phoneticPr fontId="3" type="noConversion"/>
  <pageMargins left="0.75" right="0.75" top="1" bottom="1" header="0.5" footer="0.5"/>
  <pageSetup scale="62" orientation="portrait" blackAndWhite="1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opLeftCell="A4" zoomScaleNormal="100" workbookViewId="0">
      <selection activeCell="B15" sqref="B15"/>
    </sheetView>
  </sheetViews>
  <sheetFormatPr defaultColWidth="7.07421875" defaultRowHeight="15.5" x14ac:dyDescent="0.35"/>
  <cols>
    <col min="1" max="1" width="49.4609375" customWidth="1"/>
    <col min="2" max="2" width="13.4609375" bestFit="1" customWidth="1"/>
    <col min="3" max="3" width="24.07421875" customWidth="1"/>
    <col min="4" max="9" width="12.84375" customWidth="1"/>
    <col min="10" max="10" width="14.07421875" customWidth="1"/>
    <col min="11" max="11" width="12.84375" customWidth="1"/>
    <col min="12" max="12" width="21" customWidth="1"/>
    <col min="13" max="13" width="9.84375" customWidth="1"/>
    <col min="14" max="15" width="12.84375" customWidth="1"/>
    <col min="16" max="16" width="17.53515625" customWidth="1"/>
    <col min="17" max="41" width="12.84375" customWidth="1"/>
  </cols>
  <sheetData>
    <row r="1" spans="1:41" ht="22.5" x14ac:dyDescent="0.45">
      <c r="A1" s="451" t="s">
        <v>456</v>
      </c>
      <c r="B1" s="426"/>
      <c r="C1" s="426"/>
      <c r="D1" s="426"/>
      <c r="E1" s="426" t="s">
        <v>12</v>
      </c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52"/>
      <c r="AI1" s="452"/>
      <c r="AJ1" s="452"/>
      <c r="AK1" s="452"/>
      <c r="AL1" s="452"/>
      <c r="AM1" s="452"/>
      <c r="AN1" s="452"/>
      <c r="AO1" s="453"/>
    </row>
    <row r="2" spans="1:41" ht="22.5" x14ac:dyDescent="0.45">
      <c r="A2" s="429" t="s">
        <v>120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  <c r="AL2" s="454"/>
      <c r="AM2" s="454"/>
      <c r="AN2" s="454"/>
      <c r="AO2" s="455"/>
    </row>
    <row r="3" spans="1:41" x14ac:dyDescent="0.35">
      <c r="A3" s="433"/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4"/>
      <c r="AH3" s="454"/>
      <c r="AI3" s="454"/>
      <c r="AJ3" s="454"/>
      <c r="AK3" s="454"/>
      <c r="AL3" s="454"/>
      <c r="AM3" s="454"/>
      <c r="AN3" s="454"/>
      <c r="AO3" s="455"/>
    </row>
    <row r="4" spans="1:41" x14ac:dyDescent="0.35">
      <c r="A4" s="456" t="s">
        <v>8</v>
      </c>
      <c r="B4" s="435">
        <f>ASSUMPTIONS!B4</f>
        <v>0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4"/>
      <c r="AJ4" s="454"/>
      <c r="AK4" s="454"/>
      <c r="AL4" s="454"/>
      <c r="AM4" s="454"/>
      <c r="AN4" s="454"/>
      <c r="AO4" s="455"/>
    </row>
    <row r="5" spans="1:41" x14ac:dyDescent="0.35">
      <c r="A5" s="456" t="s">
        <v>121</v>
      </c>
      <c r="B5" s="435">
        <f>ASSUMPTIONS!B5</f>
        <v>0</v>
      </c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4"/>
      <c r="AB5" s="454"/>
      <c r="AC5" s="454"/>
      <c r="AD5" s="454"/>
      <c r="AE5" s="454"/>
      <c r="AF5" s="454"/>
      <c r="AG5" s="454"/>
      <c r="AH5" s="454"/>
      <c r="AI5" s="454"/>
      <c r="AJ5" s="454"/>
      <c r="AK5" s="454"/>
      <c r="AL5" s="454"/>
      <c r="AM5" s="454"/>
      <c r="AN5" s="454"/>
      <c r="AO5" s="455"/>
    </row>
    <row r="6" spans="1:41" x14ac:dyDescent="0.35">
      <c r="A6" s="456" t="s">
        <v>74</v>
      </c>
      <c r="B6" s="435">
        <f>ASSUMPTIONS!B13</f>
        <v>0</v>
      </c>
      <c r="C6" s="634" t="s">
        <v>536</v>
      </c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57">
        <f>ASSUMPTIONS!D2</f>
        <v>0</v>
      </c>
      <c r="Q6" s="454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4"/>
      <c r="AJ6" s="454"/>
      <c r="AK6" s="454"/>
      <c r="AL6" s="454"/>
      <c r="AM6" s="454"/>
      <c r="AN6" s="454"/>
      <c r="AO6" s="455"/>
    </row>
    <row r="7" spans="1:41" ht="24" customHeight="1" thickBot="1" x14ac:dyDescent="0.4">
      <c r="A7" s="205" t="s">
        <v>12</v>
      </c>
      <c r="B7" s="19" t="s">
        <v>128</v>
      </c>
      <c r="C7" s="20" t="s">
        <v>129</v>
      </c>
      <c r="D7" s="20" t="s">
        <v>130</v>
      </c>
      <c r="E7" s="20" t="s">
        <v>131</v>
      </c>
      <c r="F7" s="20" t="s">
        <v>132</v>
      </c>
      <c r="G7" s="20" t="s">
        <v>133</v>
      </c>
      <c r="H7" s="20" t="s">
        <v>134</v>
      </c>
      <c r="I7" s="20" t="s">
        <v>135</v>
      </c>
      <c r="J7" s="20" t="s">
        <v>136</v>
      </c>
      <c r="K7" s="20" t="s">
        <v>137</v>
      </c>
      <c r="L7" s="20" t="s">
        <v>138</v>
      </c>
      <c r="M7" s="21" t="s">
        <v>139</v>
      </c>
      <c r="N7" s="21" t="s">
        <v>140</v>
      </c>
      <c r="O7" s="21" t="s">
        <v>141</v>
      </c>
      <c r="P7" s="10" t="s">
        <v>142</v>
      </c>
      <c r="Q7" s="10" t="s">
        <v>506</v>
      </c>
      <c r="R7" s="10" t="s">
        <v>507</v>
      </c>
      <c r="S7" s="10" t="s">
        <v>508</v>
      </c>
      <c r="T7" s="10" t="s">
        <v>509</v>
      </c>
      <c r="U7" s="10" t="s">
        <v>510</v>
      </c>
      <c r="V7" s="10" t="s">
        <v>511</v>
      </c>
      <c r="W7" s="10" t="s">
        <v>512</v>
      </c>
      <c r="X7" s="10" t="s">
        <v>513</v>
      </c>
      <c r="Y7" s="10" t="s">
        <v>514</v>
      </c>
      <c r="Z7" s="10" t="s">
        <v>515</v>
      </c>
      <c r="AA7" s="10" t="s">
        <v>516</v>
      </c>
      <c r="AB7" s="10" t="s">
        <v>517</v>
      </c>
      <c r="AC7" s="10" t="s">
        <v>518</v>
      </c>
      <c r="AD7" s="10" t="s">
        <v>519</v>
      </c>
      <c r="AE7" s="10" t="s">
        <v>520</v>
      </c>
      <c r="AF7" s="10" t="s">
        <v>521</v>
      </c>
      <c r="AG7" s="10" t="s">
        <v>522</v>
      </c>
      <c r="AH7" s="10" t="s">
        <v>523</v>
      </c>
      <c r="AI7" s="10" t="s">
        <v>524</v>
      </c>
      <c r="AJ7" s="10" t="s">
        <v>525</v>
      </c>
      <c r="AK7" s="10" t="s">
        <v>526</v>
      </c>
      <c r="AL7" s="10" t="s">
        <v>527</v>
      </c>
      <c r="AM7" s="10" t="s">
        <v>528</v>
      </c>
      <c r="AN7" s="10" t="s">
        <v>529</v>
      </c>
      <c r="AO7" s="206" t="s">
        <v>530</v>
      </c>
    </row>
    <row r="8" spans="1:41" ht="16" thickTop="1" x14ac:dyDescent="0.35">
      <c r="A8" s="321" t="s">
        <v>540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203"/>
    </row>
    <row r="9" spans="1:41" x14ac:dyDescent="0.35">
      <c r="A9" s="27" t="s">
        <v>143</v>
      </c>
      <c r="B9" s="599">
        <f>ASSUMPTIONS!$B$33</f>
        <v>0</v>
      </c>
      <c r="C9" s="599">
        <f t="shared" ref="C9:AO9" si="0">B9*(1+$B65)</f>
        <v>0</v>
      </c>
      <c r="D9" s="599">
        <f t="shared" si="0"/>
        <v>0</v>
      </c>
      <c r="E9" s="599">
        <f t="shared" si="0"/>
        <v>0</v>
      </c>
      <c r="F9" s="599">
        <f t="shared" si="0"/>
        <v>0</v>
      </c>
      <c r="G9" s="599">
        <f t="shared" si="0"/>
        <v>0</v>
      </c>
      <c r="H9" s="599">
        <f t="shared" si="0"/>
        <v>0</v>
      </c>
      <c r="I9" s="599">
        <f t="shared" si="0"/>
        <v>0</v>
      </c>
      <c r="J9" s="599">
        <f t="shared" si="0"/>
        <v>0</v>
      </c>
      <c r="K9" s="599">
        <f t="shared" si="0"/>
        <v>0</v>
      </c>
      <c r="L9" s="599">
        <f t="shared" si="0"/>
        <v>0</v>
      </c>
      <c r="M9" s="599">
        <f t="shared" si="0"/>
        <v>0</v>
      </c>
      <c r="N9" s="599">
        <f t="shared" si="0"/>
        <v>0</v>
      </c>
      <c r="O9" s="599">
        <f t="shared" si="0"/>
        <v>0</v>
      </c>
      <c r="P9" s="599">
        <f t="shared" si="0"/>
        <v>0</v>
      </c>
      <c r="Q9" s="599">
        <f t="shared" si="0"/>
        <v>0</v>
      </c>
      <c r="R9" s="599">
        <f t="shared" si="0"/>
        <v>0</v>
      </c>
      <c r="S9" s="599">
        <f t="shared" si="0"/>
        <v>0</v>
      </c>
      <c r="T9" s="599">
        <f t="shared" si="0"/>
        <v>0</v>
      </c>
      <c r="U9" s="599">
        <f t="shared" si="0"/>
        <v>0</v>
      </c>
      <c r="V9" s="599">
        <f t="shared" si="0"/>
        <v>0</v>
      </c>
      <c r="W9" s="599">
        <f t="shared" si="0"/>
        <v>0</v>
      </c>
      <c r="X9" s="599">
        <f t="shared" si="0"/>
        <v>0</v>
      </c>
      <c r="Y9" s="599">
        <f t="shared" si="0"/>
        <v>0</v>
      </c>
      <c r="Z9" s="599">
        <f t="shared" si="0"/>
        <v>0</v>
      </c>
      <c r="AA9" s="599">
        <f t="shared" si="0"/>
        <v>0</v>
      </c>
      <c r="AB9" s="599">
        <f t="shared" si="0"/>
        <v>0</v>
      </c>
      <c r="AC9" s="599">
        <f t="shared" si="0"/>
        <v>0</v>
      </c>
      <c r="AD9" s="599">
        <f t="shared" si="0"/>
        <v>0</v>
      </c>
      <c r="AE9" s="599">
        <f t="shared" si="0"/>
        <v>0</v>
      </c>
      <c r="AF9" s="599">
        <f t="shared" si="0"/>
        <v>0</v>
      </c>
      <c r="AG9" s="599">
        <f t="shared" si="0"/>
        <v>0</v>
      </c>
      <c r="AH9" s="599">
        <f t="shared" si="0"/>
        <v>0</v>
      </c>
      <c r="AI9" s="599">
        <f t="shared" si="0"/>
        <v>0</v>
      </c>
      <c r="AJ9" s="599">
        <f t="shared" si="0"/>
        <v>0</v>
      </c>
      <c r="AK9" s="599">
        <f t="shared" si="0"/>
        <v>0</v>
      </c>
      <c r="AL9" s="599">
        <f t="shared" si="0"/>
        <v>0</v>
      </c>
      <c r="AM9" s="599">
        <f t="shared" si="0"/>
        <v>0</v>
      </c>
      <c r="AN9" s="599">
        <f t="shared" si="0"/>
        <v>0</v>
      </c>
      <c r="AO9" s="600">
        <f t="shared" si="0"/>
        <v>0</v>
      </c>
    </row>
    <row r="10" spans="1:41" x14ac:dyDescent="0.35">
      <c r="A10" s="306" t="s">
        <v>407</v>
      </c>
      <c r="B10" s="601">
        <f>ASSUMPTIONS!$B$34</f>
        <v>0</v>
      </c>
      <c r="C10" s="601">
        <f t="shared" ref="C10:AO10" si="1">B10*$B$64+B10</f>
        <v>0</v>
      </c>
      <c r="D10" s="601">
        <f t="shared" si="1"/>
        <v>0</v>
      </c>
      <c r="E10" s="601">
        <f t="shared" si="1"/>
        <v>0</v>
      </c>
      <c r="F10" s="601">
        <f t="shared" si="1"/>
        <v>0</v>
      </c>
      <c r="G10" s="601">
        <f t="shared" si="1"/>
        <v>0</v>
      </c>
      <c r="H10" s="601">
        <f t="shared" si="1"/>
        <v>0</v>
      </c>
      <c r="I10" s="601">
        <f t="shared" si="1"/>
        <v>0</v>
      </c>
      <c r="J10" s="601">
        <f t="shared" si="1"/>
        <v>0</v>
      </c>
      <c r="K10" s="601">
        <f t="shared" si="1"/>
        <v>0</v>
      </c>
      <c r="L10" s="601">
        <f t="shared" si="1"/>
        <v>0</v>
      </c>
      <c r="M10" s="601">
        <f t="shared" si="1"/>
        <v>0</v>
      </c>
      <c r="N10" s="601">
        <f t="shared" si="1"/>
        <v>0</v>
      </c>
      <c r="O10" s="601">
        <f t="shared" si="1"/>
        <v>0</v>
      </c>
      <c r="P10" s="601">
        <f t="shared" si="1"/>
        <v>0</v>
      </c>
      <c r="Q10" s="601">
        <f t="shared" si="1"/>
        <v>0</v>
      </c>
      <c r="R10" s="601">
        <f t="shared" si="1"/>
        <v>0</v>
      </c>
      <c r="S10" s="601">
        <f t="shared" si="1"/>
        <v>0</v>
      </c>
      <c r="T10" s="601">
        <f t="shared" si="1"/>
        <v>0</v>
      </c>
      <c r="U10" s="601">
        <f t="shared" si="1"/>
        <v>0</v>
      </c>
      <c r="V10" s="601">
        <f t="shared" si="1"/>
        <v>0</v>
      </c>
      <c r="W10" s="601">
        <f t="shared" si="1"/>
        <v>0</v>
      </c>
      <c r="X10" s="601">
        <f t="shared" si="1"/>
        <v>0</v>
      </c>
      <c r="Y10" s="601">
        <f t="shared" si="1"/>
        <v>0</v>
      </c>
      <c r="Z10" s="601">
        <f t="shared" si="1"/>
        <v>0</v>
      </c>
      <c r="AA10" s="601">
        <f t="shared" si="1"/>
        <v>0</v>
      </c>
      <c r="AB10" s="601">
        <f t="shared" si="1"/>
        <v>0</v>
      </c>
      <c r="AC10" s="601">
        <f t="shared" si="1"/>
        <v>0</v>
      </c>
      <c r="AD10" s="601">
        <f t="shared" si="1"/>
        <v>0</v>
      </c>
      <c r="AE10" s="601">
        <f t="shared" si="1"/>
        <v>0</v>
      </c>
      <c r="AF10" s="601">
        <f t="shared" si="1"/>
        <v>0</v>
      </c>
      <c r="AG10" s="601">
        <f t="shared" si="1"/>
        <v>0</v>
      </c>
      <c r="AH10" s="601">
        <f t="shared" si="1"/>
        <v>0</v>
      </c>
      <c r="AI10" s="601">
        <f t="shared" si="1"/>
        <v>0</v>
      </c>
      <c r="AJ10" s="601">
        <f t="shared" si="1"/>
        <v>0</v>
      </c>
      <c r="AK10" s="601">
        <f t="shared" si="1"/>
        <v>0</v>
      </c>
      <c r="AL10" s="601">
        <f t="shared" si="1"/>
        <v>0</v>
      </c>
      <c r="AM10" s="601">
        <f t="shared" si="1"/>
        <v>0</v>
      </c>
      <c r="AN10" s="601">
        <f t="shared" si="1"/>
        <v>0</v>
      </c>
      <c r="AO10" s="602">
        <f t="shared" si="1"/>
        <v>0</v>
      </c>
    </row>
    <row r="11" spans="1:41" x14ac:dyDescent="0.35">
      <c r="A11" s="345" t="s">
        <v>551</v>
      </c>
      <c r="B11" s="601">
        <f>ASSUMPTIONS!$B$32</f>
        <v>0</v>
      </c>
      <c r="C11" s="601">
        <f t="shared" ref="C11:AO11" si="2">B11*$B$63+B11</f>
        <v>0</v>
      </c>
      <c r="D11" s="601">
        <f t="shared" si="2"/>
        <v>0</v>
      </c>
      <c r="E11" s="601">
        <f t="shared" si="2"/>
        <v>0</v>
      </c>
      <c r="F11" s="601">
        <f t="shared" si="2"/>
        <v>0</v>
      </c>
      <c r="G11" s="601">
        <f t="shared" si="2"/>
        <v>0</v>
      </c>
      <c r="H11" s="601">
        <f t="shared" si="2"/>
        <v>0</v>
      </c>
      <c r="I11" s="601">
        <f t="shared" si="2"/>
        <v>0</v>
      </c>
      <c r="J11" s="601">
        <f t="shared" si="2"/>
        <v>0</v>
      </c>
      <c r="K11" s="601">
        <f t="shared" si="2"/>
        <v>0</v>
      </c>
      <c r="L11" s="601">
        <f t="shared" si="2"/>
        <v>0</v>
      </c>
      <c r="M11" s="601">
        <f t="shared" si="2"/>
        <v>0</v>
      </c>
      <c r="N11" s="601">
        <f t="shared" si="2"/>
        <v>0</v>
      </c>
      <c r="O11" s="601">
        <f t="shared" si="2"/>
        <v>0</v>
      </c>
      <c r="P11" s="601">
        <f t="shared" si="2"/>
        <v>0</v>
      </c>
      <c r="Q11" s="601">
        <f t="shared" si="2"/>
        <v>0</v>
      </c>
      <c r="R11" s="601">
        <f t="shared" si="2"/>
        <v>0</v>
      </c>
      <c r="S11" s="601">
        <f t="shared" si="2"/>
        <v>0</v>
      </c>
      <c r="T11" s="601">
        <f t="shared" si="2"/>
        <v>0</v>
      </c>
      <c r="U11" s="601">
        <f t="shared" si="2"/>
        <v>0</v>
      </c>
      <c r="V11" s="601">
        <f t="shared" si="2"/>
        <v>0</v>
      </c>
      <c r="W11" s="601">
        <f t="shared" si="2"/>
        <v>0</v>
      </c>
      <c r="X11" s="601">
        <f t="shared" si="2"/>
        <v>0</v>
      </c>
      <c r="Y11" s="601">
        <f t="shared" si="2"/>
        <v>0</v>
      </c>
      <c r="Z11" s="601">
        <f t="shared" si="2"/>
        <v>0</v>
      </c>
      <c r="AA11" s="601">
        <f t="shared" si="2"/>
        <v>0</v>
      </c>
      <c r="AB11" s="601">
        <f t="shared" si="2"/>
        <v>0</v>
      </c>
      <c r="AC11" s="601">
        <f t="shared" si="2"/>
        <v>0</v>
      </c>
      <c r="AD11" s="601">
        <f t="shared" si="2"/>
        <v>0</v>
      </c>
      <c r="AE11" s="601">
        <f t="shared" si="2"/>
        <v>0</v>
      </c>
      <c r="AF11" s="601">
        <f t="shared" si="2"/>
        <v>0</v>
      </c>
      <c r="AG11" s="601">
        <f t="shared" si="2"/>
        <v>0</v>
      </c>
      <c r="AH11" s="601">
        <f t="shared" si="2"/>
        <v>0</v>
      </c>
      <c r="AI11" s="601">
        <f t="shared" si="2"/>
        <v>0</v>
      </c>
      <c r="AJ11" s="601">
        <f t="shared" si="2"/>
        <v>0</v>
      </c>
      <c r="AK11" s="601">
        <f t="shared" si="2"/>
        <v>0</v>
      </c>
      <c r="AL11" s="601">
        <f t="shared" si="2"/>
        <v>0</v>
      </c>
      <c r="AM11" s="601">
        <f t="shared" si="2"/>
        <v>0</v>
      </c>
      <c r="AN11" s="601">
        <f t="shared" si="2"/>
        <v>0</v>
      </c>
      <c r="AO11" s="602">
        <f t="shared" si="2"/>
        <v>0</v>
      </c>
    </row>
    <row r="12" spans="1:41" ht="16" thickBot="1" x14ac:dyDescent="0.4">
      <c r="A12" s="306" t="s">
        <v>144</v>
      </c>
      <c r="B12" s="603">
        <f>E66</f>
        <v>0</v>
      </c>
      <c r="C12" s="603">
        <f t="shared" ref="C12:AO12" si="3">B12*$B$66+B12</f>
        <v>0</v>
      </c>
      <c r="D12" s="603">
        <f t="shared" si="3"/>
        <v>0</v>
      </c>
      <c r="E12" s="603">
        <f t="shared" si="3"/>
        <v>0</v>
      </c>
      <c r="F12" s="603">
        <f t="shared" si="3"/>
        <v>0</v>
      </c>
      <c r="G12" s="603">
        <f t="shared" si="3"/>
        <v>0</v>
      </c>
      <c r="H12" s="603">
        <f t="shared" si="3"/>
        <v>0</v>
      </c>
      <c r="I12" s="603">
        <f t="shared" si="3"/>
        <v>0</v>
      </c>
      <c r="J12" s="603">
        <f t="shared" si="3"/>
        <v>0</v>
      </c>
      <c r="K12" s="603">
        <f t="shared" si="3"/>
        <v>0</v>
      </c>
      <c r="L12" s="603">
        <f t="shared" si="3"/>
        <v>0</v>
      </c>
      <c r="M12" s="603">
        <f t="shared" si="3"/>
        <v>0</v>
      </c>
      <c r="N12" s="603">
        <f t="shared" si="3"/>
        <v>0</v>
      </c>
      <c r="O12" s="603">
        <f t="shared" si="3"/>
        <v>0</v>
      </c>
      <c r="P12" s="603">
        <f t="shared" si="3"/>
        <v>0</v>
      </c>
      <c r="Q12" s="603">
        <f t="shared" si="3"/>
        <v>0</v>
      </c>
      <c r="R12" s="603">
        <f t="shared" si="3"/>
        <v>0</v>
      </c>
      <c r="S12" s="603">
        <f t="shared" si="3"/>
        <v>0</v>
      </c>
      <c r="T12" s="603">
        <f t="shared" si="3"/>
        <v>0</v>
      </c>
      <c r="U12" s="603">
        <f t="shared" si="3"/>
        <v>0</v>
      </c>
      <c r="V12" s="603">
        <f t="shared" si="3"/>
        <v>0</v>
      </c>
      <c r="W12" s="603">
        <f t="shared" si="3"/>
        <v>0</v>
      </c>
      <c r="X12" s="603">
        <f t="shared" si="3"/>
        <v>0</v>
      </c>
      <c r="Y12" s="603">
        <f t="shared" si="3"/>
        <v>0</v>
      </c>
      <c r="Z12" s="603">
        <f t="shared" si="3"/>
        <v>0</v>
      </c>
      <c r="AA12" s="603">
        <f t="shared" si="3"/>
        <v>0</v>
      </c>
      <c r="AB12" s="603">
        <f t="shared" si="3"/>
        <v>0</v>
      </c>
      <c r="AC12" s="603">
        <f t="shared" si="3"/>
        <v>0</v>
      </c>
      <c r="AD12" s="603">
        <f t="shared" si="3"/>
        <v>0</v>
      </c>
      <c r="AE12" s="603">
        <f t="shared" si="3"/>
        <v>0</v>
      </c>
      <c r="AF12" s="603">
        <f t="shared" si="3"/>
        <v>0</v>
      </c>
      <c r="AG12" s="603">
        <f t="shared" si="3"/>
        <v>0</v>
      </c>
      <c r="AH12" s="603">
        <f t="shared" si="3"/>
        <v>0</v>
      </c>
      <c r="AI12" s="603">
        <f t="shared" si="3"/>
        <v>0</v>
      </c>
      <c r="AJ12" s="603">
        <f t="shared" si="3"/>
        <v>0</v>
      </c>
      <c r="AK12" s="603">
        <f t="shared" si="3"/>
        <v>0</v>
      </c>
      <c r="AL12" s="603">
        <f t="shared" si="3"/>
        <v>0</v>
      </c>
      <c r="AM12" s="603">
        <f t="shared" si="3"/>
        <v>0</v>
      </c>
      <c r="AN12" s="603">
        <f t="shared" si="3"/>
        <v>0</v>
      </c>
      <c r="AO12" s="604">
        <f t="shared" si="3"/>
        <v>0</v>
      </c>
    </row>
    <row r="13" spans="1:41" s="26" customFormat="1" ht="18.75" customHeight="1" thickTop="1" x14ac:dyDescent="0.35">
      <c r="A13" s="233" t="s">
        <v>145</v>
      </c>
      <c r="B13" s="605">
        <f t="shared" ref="B13:P13" si="4">SUM(B9:B12)</f>
        <v>0</v>
      </c>
      <c r="C13" s="605">
        <f t="shared" si="4"/>
        <v>0</v>
      </c>
      <c r="D13" s="605">
        <f t="shared" si="4"/>
        <v>0</v>
      </c>
      <c r="E13" s="605">
        <f t="shared" si="4"/>
        <v>0</v>
      </c>
      <c r="F13" s="605">
        <f t="shared" si="4"/>
        <v>0</v>
      </c>
      <c r="G13" s="605">
        <f t="shared" si="4"/>
        <v>0</v>
      </c>
      <c r="H13" s="605">
        <f t="shared" si="4"/>
        <v>0</v>
      </c>
      <c r="I13" s="605">
        <f t="shared" si="4"/>
        <v>0</v>
      </c>
      <c r="J13" s="605">
        <f t="shared" si="4"/>
        <v>0</v>
      </c>
      <c r="K13" s="605">
        <f t="shared" si="4"/>
        <v>0</v>
      </c>
      <c r="L13" s="605">
        <f t="shared" si="4"/>
        <v>0</v>
      </c>
      <c r="M13" s="605">
        <f t="shared" si="4"/>
        <v>0</v>
      </c>
      <c r="N13" s="605">
        <f t="shared" si="4"/>
        <v>0</v>
      </c>
      <c r="O13" s="605">
        <f t="shared" si="4"/>
        <v>0</v>
      </c>
      <c r="P13" s="605">
        <f t="shared" si="4"/>
        <v>0</v>
      </c>
      <c r="Q13" s="605">
        <f t="shared" ref="Q13:AO13" si="5">SUM(Q9:Q12)</f>
        <v>0</v>
      </c>
      <c r="R13" s="605">
        <f t="shared" si="5"/>
        <v>0</v>
      </c>
      <c r="S13" s="605">
        <f t="shared" si="5"/>
        <v>0</v>
      </c>
      <c r="T13" s="605">
        <f t="shared" si="5"/>
        <v>0</v>
      </c>
      <c r="U13" s="605">
        <f t="shared" si="5"/>
        <v>0</v>
      </c>
      <c r="V13" s="605">
        <f t="shared" si="5"/>
        <v>0</v>
      </c>
      <c r="W13" s="605">
        <f t="shared" si="5"/>
        <v>0</v>
      </c>
      <c r="X13" s="605">
        <f t="shared" si="5"/>
        <v>0</v>
      </c>
      <c r="Y13" s="605">
        <f t="shared" si="5"/>
        <v>0</v>
      </c>
      <c r="Z13" s="605">
        <f t="shared" si="5"/>
        <v>0</v>
      </c>
      <c r="AA13" s="605">
        <f t="shared" si="5"/>
        <v>0</v>
      </c>
      <c r="AB13" s="605">
        <f t="shared" si="5"/>
        <v>0</v>
      </c>
      <c r="AC13" s="605">
        <f t="shared" si="5"/>
        <v>0</v>
      </c>
      <c r="AD13" s="605">
        <f t="shared" si="5"/>
        <v>0</v>
      </c>
      <c r="AE13" s="605">
        <f t="shared" si="5"/>
        <v>0</v>
      </c>
      <c r="AF13" s="605">
        <f t="shared" si="5"/>
        <v>0</v>
      </c>
      <c r="AG13" s="605">
        <f t="shared" si="5"/>
        <v>0</v>
      </c>
      <c r="AH13" s="605">
        <f t="shared" si="5"/>
        <v>0</v>
      </c>
      <c r="AI13" s="605">
        <f t="shared" si="5"/>
        <v>0</v>
      </c>
      <c r="AJ13" s="605">
        <f t="shared" si="5"/>
        <v>0</v>
      </c>
      <c r="AK13" s="605">
        <f t="shared" si="5"/>
        <v>0</v>
      </c>
      <c r="AL13" s="605">
        <f t="shared" si="5"/>
        <v>0</v>
      </c>
      <c r="AM13" s="605">
        <f t="shared" si="5"/>
        <v>0</v>
      </c>
      <c r="AN13" s="605">
        <f t="shared" si="5"/>
        <v>0</v>
      </c>
      <c r="AO13" s="606">
        <f t="shared" si="5"/>
        <v>0</v>
      </c>
    </row>
    <row r="14" spans="1:41" s="26" customFormat="1" ht="8.65" customHeight="1" x14ac:dyDescent="0.35">
      <c r="A14" s="233"/>
      <c r="B14" s="607"/>
      <c r="C14" s="607"/>
      <c r="D14" s="607"/>
      <c r="E14" s="607"/>
      <c r="F14" s="607"/>
      <c r="G14" s="607"/>
      <c r="H14" s="607"/>
      <c r="I14" s="607"/>
      <c r="J14" s="607"/>
      <c r="K14" s="607"/>
      <c r="L14" s="607"/>
      <c r="M14" s="607"/>
      <c r="N14" s="607"/>
      <c r="O14" s="607"/>
      <c r="P14" s="607"/>
      <c r="Q14" s="607"/>
      <c r="R14" s="607"/>
      <c r="S14" s="607"/>
      <c r="T14" s="607"/>
      <c r="U14" s="607"/>
      <c r="V14" s="607"/>
      <c r="W14" s="607"/>
      <c r="X14" s="607"/>
      <c r="Y14" s="607"/>
      <c r="Z14" s="607"/>
      <c r="AA14" s="607"/>
      <c r="AB14" s="607"/>
      <c r="AC14" s="607"/>
      <c r="AD14" s="607"/>
      <c r="AE14" s="607"/>
      <c r="AF14" s="607"/>
      <c r="AG14" s="607"/>
      <c r="AH14" s="607"/>
      <c r="AI14" s="607"/>
      <c r="AJ14" s="607"/>
      <c r="AK14" s="607"/>
      <c r="AL14" s="607"/>
      <c r="AM14" s="607"/>
      <c r="AN14" s="607"/>
      <c r="AO14" s="630"/>
    </row>
    <row r="15" spans="1:41" x14ac:dyDescent="0.35">
      <c r="A15" s="27" t="s">
        <v>402</v>
      </c>
      <c r="B15" s="599">
        <f t="shared" ref="B15:AO15" si="6">-$B70*B10</f>
        <v>0</v>
      </c>
      <c r="C15" s="599">
        <f t="shared" si="6"/>
        <v>0</v>
      </c>
      <c r="D15" s="599">
        <f t="shared" si="6"/>
        <v>0</v>
      </c>
      <c r="E15" s="599">
        <f t="shared" si="6"/>
        <v>0</v>
      </c>
      <c r="F15" s="599">
        <f t="shared" si="6"/>
        <v>0</v>
      </c>
      <c r="G15" s="599">
        <f t="shared" si="6"/>
        <v>0</v>
      </c>
      <c r="H15" s="599">
        <f t="shared" si="6"/>
        <v>0</v>
      </c>
      <c r="I15" s="599">
        <f t="shared" si="6"/>
        <v>0</v>
      </c>
      <c r="J15" s="599">
        <f t="shared" si="6"/>
        <v>0</v>
      </c>
      <c r="K15" s="599">
        <f t="shared" si="6"/>
        <v>0</v>
      </c>
      <c r="L15" s="599">
        <f t="shared" si="6"/>
        <v>0</v>
      </c>
      <c r="M15" s="599">
        <f t="shared" si="6"/>
        <v>0</v>
      </c>
      <c r="N15" s="599">
        <f t="shared" si="6"/>
        <v>0</v>
      </c>
      <c r="O15" s="599">
        <f t="shared" si="6"/>
        <v>0</v>
      </c>
      <c r="P15" s="599">
        <f t="shared" si="6"/>
        <v>0</v>
      </c>
      <c r="Q15" s="599">
        <f t="shared" si="6"/>
        <v>0</v>
      </c>
      <c r="R15" s="599">
        <f t="shared" si="6"/>
        <v>0</v>
      </c>
      <c r="S15" s="599">
        <f t="shared" si="6"/>
        <v>0</v>
      </c>
      <c r="T15" s="599">
        <f t="shared" si="6"/>
        <v>0</v>
      </c>
      <c r="U15" s="599">
        <f t="shared" si="6"/>
        <v>0</v>
      </c>
      <c r="V15" s="599">
        <f t="shared" si="6"/>
        <v>0</v>
      </c>
      <c r="W15" s="599">
        <f t="shared" si="6"/>
        <v>0</v>
      </c>
      <c r="X15" s="599">
        <f t="shared" si="6"/>
        <v>0</v>
      </c>
      <c r="Y15" s="599">
        <f t="shared" si="6"/>
        <v>0</v>
      </c>
      <c r="Z15" s="599">
        <f t="shared" si="6"/>
        <v>0</v>
      </c>
      <c r="AA15" s="599">
        <f t="shared" si="6"/>
        <v>0</v>
      </c>
      <c r="AB15" s="599">
        <f t="shared" si="6"/>
        <v>0</v>
      </c>
      <c r="AC15" s="599">
        <f t="shared" si="6"/>
        <v>0</v>
      </c>
      <c r="AD15" s="599">
        <f t="shared" si="6"/>
        <v>0</v>
      </c>
      <c r="AE15" s="599">
        <f t="shared" si="6"/>
        <v>0</v>
      </c>
      <c r="AF15" s="599">
        <f t="shared" si="6"/>
        <v>0</v>
      </c>
      <c r="AG15" s="599">
        <f t="shared" si="6"/>
        <v>0</v>
      </c>
      <c r="AH15" s="599">
        <f t="shared" si="6"/>
        <v>0</v>
      </c>
      <c r="AI15" s="599">
        <f t="shared" si="6"/>
        <v>0</v>
      </c>
      <c r="AJ15" s="599">
        <f t="shared" si="6"/>
        <v>0</v>
      </c>
      <c r="AK15" s="599">
        <f t="shared" si="6"/>
        <v>0</v>
      </c>
      <c r="AL15" s="599">
        <f t="shared" si="6"/>
        <v>0</v>
      </c>
      <c r="AM15" s="599">
        <f t="shared" si="6"/>
        <v>0</v>
      </c>
      <c r="AN15" s="599">
        <f t="shared" si="6"/>
        <v>0</v>
      </c>
      <c r="AO15" s="600">
        <f t="shared" si="6"/>
        <v>0</v>
      </c>
    </row>
    <row r="16" spans="1:41" ht="16" thickBot="1" x14ac:dyDescent="0.4">
      <c r="A16" s="306" t="s">
        <v>401</v>
      </c>
      <c r="B16" s="599">
        <f t="shared" ref="B16:AO16" si="7">(-B9-B12)*$B69</f>
        <v>0</v>
      </c>
      <c r="C16" s="599">
        <f t="shared" si="7"/>
        <v>0</v>
      </c>
      <c r="D16" s="599">
        <f t="shared" si="7"/>
        <v>0</v>
      </c>
      <c r="E16" s="599">
        <f t="shared" si="7"/>
        <v>0</v>
      </c>
      <c r="F16" s="599">
        <f t="shared" si="7"/>
        <v>0</v>
      </c>
      <c r="G16" s="599">
        <f t="shared" si="7"/>
        <v>0</v>
      </c>
      <c r="H16" s="599">
        <f t="shared" si="7"/>
        <v>0</v>
      </c>
      <c r="I16" s="599">
        <f t="shared" si="7"/>
        <v>0</v>
      </c>
      <c r="J16" s="599">
        <f t="shared" si="7"/>
        <v>0</v>
      </c>
      <c r="K16" s="599">
        <f t="shared" si="7"/>
        <v>0</v>
      </c>
      <c r="L16" s="599">
        <f t="shared" si="7"/>
        <v>0</v>
      </c>
      <c r="M16" s="599">
        <f t="shared" si="7"/>
        <v>0</v>
      </c>
      <c r="N16" s="599">
        <f t="shared" si="7"/>
        <v>0</v>
      </c>
      <c r="O16" s="599">
        <f t="shared" si="7"/>
        <v>0</v>
      </c>
      <c r="P16" s="599">
        <f t="shared" si="7"/>
        <v>0</v>
      </c>
      <c r="Q16" s="599">
        <f t="shared" si="7"/>
        <v>0</v>
      </c>
      <c r="R16" s="599">
        <f t="shared" si="7"/>
        <v>0</v>
      </c>
      <c r="S16" s="599">
        <f t="shared" si="7"/>
        <v>0</v>
      </c>
      <c r="T16" s="599">
        <f t="shared" si="7"/>
        <v>0</v>
      </c>
      <c r="U16" s="599">
        <f t="shared" si="7"/>
        <v>0</v>
      </c>
      <c r="V16" s="599">
        <f t="shared" si="7"/>
        <v>0</v>
      </c>
      <c r="W16" s="599">
        <f t="shared" si="7"/>
        <v>0</v>
      </c>
      <c r="X16" s="599">
        <f t="shared" si="7"/>
        <v>0</v>
      </c>
      <c r="Y16" s="599">
        <f t="shared" si="7"/>
        <v>0</v>
      </c>
      <c r="Z16" s="599">
        <f t="shared" si="7"/>
        <v>0</v>
      </c>
      <c r="AA16" s="599">
        <f t="shared" si="7"/>
        <v>0</v>
      </c>
      <c r="AB16" s="599">
        <f t="shared" si="7"/>
        <v>0</v>
      </c>
      <c r="AC16" s="599">
        <f t="shared" si="7"/>
        <v>0</v>
      </c>
      <c r="AD16" s="599">
        <f t="shared" si="7"/>
        <v>0</v>
      </c>
      <c r="AE16" s="599">
        <f t="shared" si="7"/>
        <v>0</v>
      </c>
      <c r="AF16" s="599">
        <f t="shared" si="7"/>
        <v>0</v>
      </c>
      <c r="AG16" s="599">
        <f t="shared" si="7"/>
        <v>0</v>
      </c>
      <c r="AH16" s="599">
        <f t="shared" si="7"/>
        <v>0</v>
      </c>
      <c r="AI16" s="599">
        <f t="shared" si="7"/>
        <v>0</v>
      </c>
      <c r="AJ16" s="599">
        <f t="shared" si="7"/>
        <v>0</v>
      </c>
      <c r="AK16" s="599">
        <f t="shared" si="7"/>
        <v>0</v>
      </c>
      <c r="AL16" s="599">
        <f t="shared" si="7"/>
        <v>0</v>
      </c>
      <c r="AM16" s="599">
        <f t="shared" si="7"/>
        <v>0</v>
      </c>
      <c r="AN16" s="599">
        <f t="shared" si="7"/>
        <v>0</v>
      </c>
      <c r="AO16" s="600">
        <f t="shared" si="7"/>
        <v>0</v>
      </c>
    </row>
    <row r="17" spans="1:255" s="26" customFormat="1" ht="16" thickTop="1" x14ac:dyDescent="0.35">
      <c r="A17" s="598" t="s">
        <v>146</v>
      </c>
      <c r="B17" s="605">
        <f>B13+B15+B16</f>
        <v>0</v>
      </c>
      <c r="C17" s="605">
        <f t="shared" ref="C17:P17" si="8">C13+C15+C16</f>
        <v>0</v>
      </c>
      <c r="D17" s="605">
        <f t="shared" si="8"/>
        <v>0</v>
      </c>
      <c r="E17" s="605">
        <f t="shared" si="8"/>
        <v>0</v>
      </c>
      <c r="F17" s="605">
        <f t="shared" si="8"/>
        <v>0</v>
      </c>
      <c r="G17" s="605">
        <f t="shared" si="8"/>
        <v>0</v>
      </c>
      <c r="H17" s="605">
        <f t="shared" si="8"/>
        <v>0</v>
      </c>
      <c r="I17" s="605">
        <f t="shared" si="8"/>
        <v>0</v>
      </c>
      <c r="J17" s="605">
        <f t="shared" si="8"/>
        <v>0</v>
      </c>
      <c r="K17" s="605">
        <f t="shared" si="8"/>
        <v>0</v>
      </c>
      <c r="L17" s="605">
        <f t="shared" si="8"/>
        <v>0</v>
      </c>
      <c r="M17" s="605">
        <f t="shared" si="8"/>
        <v>0</v>
      </c>
      <c r="N17" s="605">
        <f t="shared" si="8"/>
        <v>0</v>
      </c>
      <c r="O17" s="605">
        <f t="shared" si="8"/>
        <v>0</v>
      </c>
      <c r="P17" s="605">
        <f t="shared" si="8"/>
        <v>0</v>
      </c>
      <c r="Q17" s="605">
        <f t="shared" ref="Q17:AO17" si="9">Q13+Q15+Q16</f>
        <v>0</v>
      </c>
      <c r="R17" s="605">
        <f t="shared" si="9"/>
        <v>0</v>
      </c>
      <c r="S17" s="605">
        <f t="shared" si="9"/>
        <v>0</v>
      </c>
      <c r="T17" s="605">
        <f t="shared" si="9"/>
        <v>0</v>
      </c>
      <c r="U17" s="605">
        <f t="shared" si="9"/>
        <v>0</v>
      </c>
      <c r="V17" s="605">
        <f t="shared" si="9"/>
        <v>0</v>
      </c>
      <c r="W17" s="605">
        <f t="shared" si="9"/>
        <v>0</v>
      </c>
      <c r="X17" s="605">
        <f t="shared" si="9"/>
        <v>0</v>
      </c>
      <c r="Y17" s="605">
        <f t="shared" si="9"/>
        <v>0</v>
      </c>
      <c r="Z17" s="605">
        <f t="shared" si="9"/>
        <v>0</v>
      </c>
      <c r="AA17" s="605">
        <f t="shared" si="9"/>
        <v>0</v>
      </c>
      <c r="AB17" s="605">
        <f t="shared" si="9"/>
        <v>0</v>
      </c>
      <c r="AC17" s="605">
        <f t="shared" si="9"/>
        <v>0</v>
      </c>
      <c r="AD17" s="605">
        <f t="shared" si="9"/>
        <v>0</v>
      </c>
      <c r="AE17" s="605">
        <f t="shared" si="9"/>
        <v>0</v>
      </c>
      <c r="AF17" s="605">
        <f t="shared" si="9"/>
        <v>0</v>
      </c>
      <c r="AG17" s="605">
        <f t="shared" si="9"/>
        <v>0</v>
      </c>
      <c r="AH17" s="605">
        <f t="shared" si="9"/>
        <v>0</v>
      </c>
      <c r="AI17" s="605">
        <f t="shared" si="9"/>
        <v>0</v>
      </c>
      <c r="AJ17" s="605">
        <f t="shared" si="9"/>
        <v>0</v>
      </c>
      <c r="AK17" s="605">
        <f t="shared" si="9"/>
        <v>0</v>
      </c>
      <c r="AL17" s="605">
        <f t="shared" si="9"/>
        <v>0</v>
      </c>
      <c r="AM17" s="605">
        <f t="shared" si="9"/>
        <v>0</v>
      </c>
      <c r="AN17" s="605">
        <f t="shared" si="9"/>
        <v>0</v>
      </c>
      <c r="AO17" s="606">
        <f t="shared" si="9"/>
        <v>0</v>
      </c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</row>
    <row r="18" spans="1:255" s="26" customFormat="1" x14ac:dyDescent="0.35">
      <c r="A18" s="308"/>
      <c r="B18" s="608"/>
      <c r="C18" s="608"/>
      <c r="D18" s="608"/>
      <c r="E18" s="608"/>
      <c r="F18" s="608"/>
      <c r="G18" s="608"/>
      <c r="H18" s="608"/>
      <c r="I18" s="608"/>
      <c r="J18" s="608"/>
      <c r="K18" s="608"/>
      <c r="L18" s="608"/>
      <c r="M18" s="608"/>
      <c r="N18" s="608"/>
      <c r="O18" s="608"/>
      <c r="P18" s="608"/>
      <c r="Q18" s="608"/>
      <c r="R18" s="608"/>
      <c r="S18" s="608"/>
      <c r="T18" s="608"/>
      <c r="U18" s="608"/>
      <c r="V18" s="608"/>
      <c r="W18" s="608"/>
      <c r="X18" s="608"/>
      <c r="Y18" s="608"/>
      <c r="Z18" s="608"/>
      <c r="AA18" s="608"/>
      <c r="AB18" s="608"/>
      <c r="AC18" s="608"/>
      <c r="AD18" s="608"/>
      <c r="AE18" s="608"/>
      <c r="AF18" s="608"/>
      <c r="AG18" s="608"/>
      <c r="AH18" s="608"/>
      <c r="AI18" s="608"/>
      <c r="AJ18" s="608"/>
      <c r="AK18" s="608"/>
      <c r="AL18" s="608"/>
      <c r="AM18" s="608"/>
      <c r="AN18" s="608"/>
      <c r="AO18" s="609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</row>
    <row r="19" spans="1:255" x14ac:dyDescent="0.35">
      <c r="A19" s="321" t="s">
        <v>541</v>
      </c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9"/>
      <c r="O19" s="599"/>
      <c r="P19" s="599"/>
      <c r="Q19" s="599"/>
      <c r="R19" s="599"/>
      <c r="S19" s="599"/>
      <c r="T19" s="599"/>
      <c r="U19" s="599"/>
      <c r="V19" s="599"/>
      <c r="W19" s="599"/>
      <c r="X19" s="599"/>
      <c r="Y19" s="599"/>
      <c r="Z19" s="599"/>
      <c r="AA19" s="599"/>
      <c r="AB19" s="599"/>
      <c r="AC19" s="599"/>
      <c r="AD19" s="599"/>
      <c r="AE19" s="599"/>
      <c r="AF19" s="599"/>
      <c r="AG19" s="599"/>
      <c r="AH19" s="599"/>
      <c r="AI19" s="599"/>
      <c r="AJ19" s="599"/>
      <c r="AK19" s="599"/>
      <c r="AL19" s="599"/>
      <c r="AM19" s="599"/>
      <c r="AN19" s="599"/>
      <c r="AO19" s="600"/>
    </row>
    <row r="20" spans="1:255" x14ac:dyDescent="0.35">
      <c r="A20" s="27" t="s">
        <v>404</v>
      </c>
      <c r="B20" s="601">
        <f>-(+OPEREXP!$B$72-OPEREXP!$B$56)</f>
        <v>0</v>
      </c>
      <c r="C20" s="601">
        <f t="shared" ref="C20:AO20" si="10">B20*$B67+B20</f>
        <v>0</v>
      </c>
      <c r="D20" s="601">
        <f t="shared" si="10"/>
        <v>0</v>
      </c>
      <c r="E20" s="601">
        <f t="shared" si="10"/>
        <v>0</v>
      </c>
      <c r="F20" s="601">
        <f t="shared" si="10"/>
        <v>0</v>
      </c>
      <c r="G20" s="601">
        <f t="shared" si="10"/>
        <v>0</v>
      </c>
      <c r="H20" s="601">
        <f t="shared" si="10"/>
        <v>0</v>
      </c>
      <c r="I20" s="601">
        <f t="shared" si="10"/>
        <v>0</v>
      </c>
      <c r="J20" s="601">
        <f t="shared" si="10"/>
        <v>0</v>
      </c>
      <c r="K20" s="601">
        <f t="shared" si="10"/>
        <v>0</v>
      </c>
      <c r="L20" s="601">
        <f t="shared" si="10"/>
        <v>0</v>
      </c>
      <c r="M20" s="601">
        <f t="shared" si="10"/>
        <v>0</v>
      </c>
      <c r="N20" s="601">
        <f t="shared" si="10"/>
        <v>0</v>
      </c>
      <c r="O20" s="601">
        <f t="shared" si="10"/>
        <v>0</v>
      </c>
      <c r="P20" s="601">
        <f t="shared" si="10"/>
        <v>0</v>
      </c>
      <c r="Q20" s="601">
        <f t="shared" si="10"/>
        <v>0</v>
      </c>
      <c r="R20" s="601">
        <f t="shared" si="10"/>
        <v>0</v>
      </c>
      <c r="S20" s="601">
        <f t="shared" si="10"/>
        <v>0</v>
      </c>
      <c r="T20" s="601">
        <f t="shared" si="10"/>
        <v>0</v>
      </c>
      <c r="U20" s="601">
        <f t="shared" si="10"/>
        <v>0</v>
      </c>
      <c r="V20" s="601">
        <f t="shared" si="10"/>
        <v>0</v>
      </c>
      <c r="W20" s="601">
        <f t="shared" si="10"/>
        <v>0</v>
      </c>
      <c r="X20" s="601">
        <f t="shared" si="10"/>
        <v>0</v>
      </c>
      <c r="Y20" s="601">
        <f t="shared" si="10"/>
        <v>0</v>
      </c>
      <c r="Z20" s="601">
        <f t="shared" si="10"/>
        <v>0</v>
      </c>
      <c r="AA20" s="601">
        <f t="shared" si="10"/>
        <v>0</v>
      </c>
      <c r="AB20" s="601">
        <f t="shared" si="10"/>
        <v>0</v>
      </c>
      <c r="AC20" s="601">
        <f t="shared" si="10"/>
        <v>0</v>
      </c>
      <c r="AD20" s="601">
        <f t="shared" si="10"/>
        <v>0</v>
      </c>
      <c r="AE20" s="601">
        <f t="shared" si="10"/>
        <v>0</v>
      </c>
      <c r="AF20" s="601">
        <f t="shared" si="10"/>
        <v>0</v>
      </c>
      <c r="AG20" s="601">
        <f t="shared" si="10"/>
        <v>0</v>
      </c>
      <c r="AH20" s="601">
        <f t="shared" si="10"/>
        <v>0</v>
      </c>
      <c r="AI20" s="601">
        <f t="shared" si="10"/>
        <v>0</v>
      </c>
      <c r="AJ20" s="601">
        <f t="shared" si="10"/>
        <v>0</v>
      </c>
      <c r="AK20" s="601">
        <f t="shared" si="10"/>
        <v>0</v>
      </c>
      <c r="AL20" s="601">
        <f t="shared" si="10"/>
        <v>0</v>
      </c>
      <c r="AM20" s="601">
        <f t="shared" si="10"/>
        <v>0</v>
      </c>
      <c r="AN20" s="601">
        <f t="shared" si="10"/>
        <v>0</v>
      </c>
      <c r="AO20" s="602">
        <f t="shared" si="10"/>
        <v>0</v>
      </c>
    </row>
    <row r="21" spans="1:255" x14ac:dyDescent="0.35">
      <c r="A21" s="27" t="s">
        <v>403</v>
      </c>
      <c r="B21" s="601">
        <f>(+OPEREXP!$G$72-OPEREXP!$G$56)</f>
        <v>0</v>
      </c>
      <c r="C21" s="601">
        <f t="shared" ref="C21:AO21" si="11">B21*$B68+B21</f>
        <v>0</v>
      </c>
      <c r="D21" s="601">
        <f t="shared" si="11"/>
        <v>0</v>
      </c>
      <c r="E21" s="601">
        <f t="shared" si="11"/>
        <v>0</v>
      </c>
      <c r="F21" s="601">
        <f t="shared" si="11"/>
        <v>0</v>
      </c>
      <c r="G21" s="601">
        <f t="shared" si="11"/>
        <v>0</v>
      </c>
      <c r="H21" s="601">
        <f t="shared" si="11"/>
        <v>0</v>
      </c>
      <c r="I21" s="601">
        <f t="shared" si="11"/>
        <v>0</v>
      </c>
      <c r="J21" s="601">
        <f t="shared" si="11"/>
        <v>0</v>
      </c>
      <c r="K21" s="601">
        <f t="shared" si="11"/>
        <v>0</v>
      </c>
      <c r="L21" s="601">
        <f t="shared" si="11"/>
        <v>0</v>
      </c>
      <c r="M21" s="601">
        <f t="shared" si="11"/>
        <v>0</v>
      </c>
      <c r="N21" s="601">
        <f t="shared" si="11"/>
        <v>0</v>
      </c>
      <c r="O21" s="601">
        <f t="shared" si="11"/>
        <v>0</v>
      </c>
      <c r="P21" s="601">
        <f t="shared" si="11"/>
        <v>0</v>
      </c>
      <c r="Q21" s="601">
        <f t="shared" si="11"/>
        <v>0</v>
      </c>
      <c r="R21" s="601">
        <f t="shared" si="11"/>
        <v>0</v>
      </c>
      <c r="S21" s="601">
        <f t="shared" si="11"/>
        <v>0</v>
      </c>
      <c r="T21" s="601">
        <f t="shared" si="11"/>
        <v>0</v>
      </c>
      <c r="U21" s="601">
        <f t="shared" si="11"/>
        <v>0</v>
      </c>
      <c r="V21" s="601">
        <f t="shared" si="11"/>
        <v>0</v>
      </c>
      <c r="W21" s="601">
        <f t="shared" si="11"/>
        <v>0</v>
      </c>
      <c r="X21" s="601">
        <f t="shared" si="11"/>
        <v>0</v>
      </c>
      <c r="Y21" s="601">
        <f t="shared" si="11"/>
        <v>0</v>
      </c>
      <c r="Z21" s="601">
        <f t="shared" si="11"/>
        <v>0</v>
      </c>
      <c r="AA21" s="601">
        <f t="shared" si="11"/>
        <v>0</v>
      </c>
      <c r="AB21" s="601">
        <f t="shared" si="11"/>
        <v>0</v>
      </c>
      <c r="AC21" s="601">
        <f t="shared" si="11"/>
        <v>0</v>
      </c>
      <c r="AD21" s="601">
        <f t="shared" si="11"/>
        <v>0</v>
      </c>
      <c r="AE21" s="601">
        <f t="shared" si="11"/>
        <v>0</v>
      </c>
      <c r="AF21" s="601">
        <f t="shared" si="11"/>
        <v>0</v>
      </c>
      <c r="AG21" s="601">
        <f t="shared" si="11"/>
        <v>0</v>
      </c>
      <c r="AH21" s="601">
        <f t="shared" si="11"/>
        <v>0</v>
      </c>
      <c r="AI21" s="601">
        <f t="shared" si="11"/>
        <v>0</v>
      </c>
      <c r="AJ21" s="601">
        <f t="shared" si="11"/>
        <v>0</v>
      </c>
      <c r="AK21" s="601">
        <f t="shared" si="11"/>
        <v>0</v>
      </c>
      <c r="AL21" s="601">
        <f t="shared" si="11"/>
        <v>0</v>
      </c>
      <c r="AM21" s="601">
        <f t="shared" si="11"/>
        <v>0</v>
      </c>
      <c r="AN21" s="601">
        <f t="shared" si="11"/>
        <v>0</v>
      </c>
      <c r="AO21" s="602">
        <f t="shared" si="11"/>
        <v>0</v>
      </c>
    </row>
    <row r="22" spans="1:255" x14ac:dyDescent="0.35">
      <c r="A22" s="201" t="s">
        <v>147</v>
      </c>
      <c r="B22" s="601">
        <f>-(+OPEREXP!$B$56)</f>
        <v>0</v>
      </c>
      <c r="C22" s="601">
        <f t="shared" ref="C22:AO22" si="12">B22*$E67+B22</f>
        <v>0</v>
      </c>
      <c r="D22" s="601">
        <f t="shared" si="12"/>
        <v>0</v>
      </c>
      <c r="E22" s="601">
        <f t="shared" si="12"/>
        <v>0</v>
      </c>
      <c r="F22" s="601">
        <f t="shared" si="12"/>
        <v>0</v>
      </c>
      <c r="G22" s="601">
        <f t="shared" si="12"/>
        <v>0</v>
      </c>
      <c r="H22" s="601">
        <f t="shared" si="12"/>
        <v>0</v>
      </c>
      <c r="I22" s="601">
        <f t="shared" si="12"/>
        <v>0</v>
      </c>
      <c r="J22" s="601">
        <f t="shared" si="12"/>
        <v>0</v>
      </c>
      <c r="K22" s="601">
        <f t="shared" si="12"/>
        <v>0</v>
      </c>
      <c r="L22" s="601">
        <f t="shared" si="12"/>
        <v>0</v>
      </c>
      <c r="M22" s="601">
        <f t="shared" si="12"/>
        <v>0</v>
      </c>
      <c r="N22" s="601">
        <f t="shared" si="12"/>
        <v>0</v>
      </c>
      <c r="O22" s="601">
        <f t="shared" si="12"/>
        <v>0</v>
      </c>
      <c r="P22" s="601">
        <f t="shared" si="12"/>
        <v>0</v>
      </c>
      <c r="Q22" s="601">
        <f t="shared" si="12"/>
        <v>0</v>
      </c>
      <c r="R22" s="601">
        <f t="shared" si="12"/>
        <v>0</v>
      </c>
      <c r="S22" s="601">
        <f t="shared" si="12"/>
        <v>0</v>
      </c>
      <c r="T22" s="601">
        <f t="shared" si="12"/>
        <v>0</v>
      </c>
      <c r="U22" s="601">
        <f t="shared" si="12"/>
        <v>0</v>
      </c>
      <c r="V22" s="601">
        <f t="shared" si="12"/>
        <v>0</v>
      </c>
      <c r="W22" s="601">
        <f t="shared" si="12"/>
        <v>0</v>
      </c>
      <c r="X22" s="601">
        <f t="shared" si="12"/>
        <v>0</v>
      </c>
      <c r="Y22" s="601">
        <f t="shared" si="12"/>
        <v>0</v>
      </c>
      <c r="Z22" s="601">
        <f t="shared" si="12"/>
        <v>0</v>
      </c>
      <c r="AA22" s="601">
        <f t="shared" si="12"/>
        <v>0</v>
      </c>
      <c r="AB22" s="601">
        <f t="shared" si="12"/>
        <v>0</v>
      </c>
      <c r="AC22" s="601">
        <f t="shared" si="12"/>
        <v>0</v>
      </c>
      <c r="AD22" s="601">
        <f t="shared" si="12"/>
        <v>0</v>
      </c>
      <c r="AE22" s="601">
        <f t="shared" si="12"/>
        <v>0</v>
      </c>
      <c r="AF22" s="601">
        <f t="shared" si="12"/>
        <v>0</v>
      </c>
      <c r="AG22" s="601">
        <f t="shared" si="12"/>
        <v>0</v>
      </c>
      <c r="AH22" s="601">
        <f t="shared" si="12"/>
        <v>0</v>
      </c>
      <c r="AI22" s="601">
        <f t="shared" si="12"/>
        <v>0</v>
      </c>
      <c r="AJ22" s="601">
        <f t="shared" si="12"/>
        <v>0</v>
      </c>
      <c r="AK22" s="601">
        <f t="shared" si="12"/>
        <v>0</v>
      </c>
      <c r="AL22" s="601">
        <f t="shared" si="12"/>
        <v>0</v>
      </c>
      <c r="AM22" s="601">
        <f t="shared" si="12"/>
        <v>0</v>
      </c>
      <c r="AN22" s="601">
        <f t="shared" si="12"/>
        <v>0</v>
      </c>
      <c r="AO22" s="602">
        <f t="shared" si="12"/>
        <v>0</v>
      </c>
    </row>
    <row r="23" spans="1:255" ht="16" thickBot="1" x14ac:dyDescent="0.4">
      <c r="A23" s="27" t="s">
        <v>149</v>
      </c>
      <c r="B23" s="601">
        <f t="shared" ref="B23:AO23" si="13">-$E$65*$B$71</f>
        <v>0</v>
      </c>
      <c r="C23" s="601">
        <f t="shared" si="13"/>
        <v>0</v>
      </c>
      <c r="D23" s="601">
        <f t="shared" si="13"/>
        <v>0</v>
      </c>
      <c r="E23" s="601">
        <f t="shared" si="13"/>
        <v>0</v>
      </c>
      <c r="F23" s="601">
        <f t="shared" si="13"/>
        <v>0</v>
      </c>
      <c r="G23" s="601">
        <f t="shared" si="13"/>
        <v>0</v>
      </c>
      <c r="H23" s="601">
        <f t="shared" si="13"/>
        <v>0</v>
      </c>
      <c r="I23" s="601">
        <f t="shared" si="13"/>
        <v>0</v>
      </c>
      <c r="J23" s="601">
        <f t="shared" si="13"/>
        <v>0</v>
      </c>
      <c r="K23" s="601">
        <f t="shared" si="13"/>
        <v>0</v>
      </c>
      <c r="L23" s="601">
        <f t="shared" si="13"/>
        <v>0</v>
      </c>
      <c r="M23" s="601">
        <f t="shared" si="13"/>
        <v>0</v>
      </c>
      <c r="N23" s="601">
        <f t="shared" si="13"/>
        <v>0</v>
      </c>
      <c r="O23" s="601">
        <f t="shared" si="13"/>
        <v>0</v>
      </c>
      <c r="P23" s="601">
        <f t="shared" si="13"/>
        <v>0</v>
      </c>
      <c r="Q23" s="601">
        <f t="shared" si="13"/>
        <v>0</v>
      </c>
      <c r="R23" s="601">
        <f t="shared" si="13"/>
        <v>0</v>
      </c>
      <c r="S23" s="601">
        <f t="shared" si="13"/>
        <v>0</v>
      </c>
      <c r="T23" s="601">
        <f t="shared" si="13"/>
        <v>0</v>
      </c>
      <c r="U23" s="601">
        <f t="shared" si="13"/>
        <v>0</v>
      </c>
      <c r="V23" s="601">
        <f t="shared" si="13"/>
        <v>0</v>
      </c>
      <c r="W23" s="601">
        <f t="shared" si="13"/>
        <v>0</v>
      </c>
      <c r="X23" s="601">
        <f t="shared" si="13"/>
        <v>0</v>
      </c>
      <c r="Y23" s="601">
        <f t="shared" si="13"/>
        <v>0</v>
      </c>
      <c r="Z23" s="601">
        <f t="shared" si="13"/>
        <v>0</v>
      </c>
      <c r="AA23" s="601">
        <f t="shared" si="13"/>
        <v>0</v>
      </c>
      <c r="AB23" s="601">
        <f t="shared" si="13"/>
        <v>0</v>
      </c>
      <c r="AC23" s="601">
        <f t="shared" si="13"/>
        <v>0</v>
      </c>
      <c r="AD23" s="601">
        <f t="shared" si="13"/>
        <v>0</v>
      </c>
      <c r="AE23" s="601">
        <f t="shared" si="13"/>
        <v>0</v>
      </c>
      <c r="AF23" s="601">
        <f t="shared" si="13"/>
        <v>0</v>
      </c>
      <c r="AG23" s="601">
        <f t="shared" si="13"/>
        <v>0</v>
      </c>
      <c r="AH23" s="601">
        <f t="shared" si="13"/>
        <v>0</v>
      </c>
      <c r="AI23" s="601">
        <f t="shared" si="13"/>
        <v>0</v>
      </c>
      <c r="AJ23" s="601">
        <f t="shared" si="13"/>
        <v>0</v>
      </c>
      <c r="AK23" s="601">
        <f t="shared" si="13"/>
        <v>0</v>
      </c>
      <c r="AL23" s="601">
        <f t="shared" si="13"/>
        <v>0</v>
      </c>
      <c r="AM23" s="601">
        <f t="shared" si="13"/>
        <v>0</v>
      </c>
      <c r="AN23" s="601">
        <f t="shared" si="13"/>
        <v>0</v>
      </c>
      <c r="AO23" s="602">
        <f t="shared" si="13"/>
        <v>0</v>
      </c>
    </row>
    <row r="24" spans="1:255" s="26" customFormat="1" ht="16" thickTop="1" x14ac:dyDescent="0.35">
      <c r="A24" s="233" t="s">
        <v>150</v>
      </c>
      <c r="B24" s="605">
        <f t="shared" ref="B24:AO24" si="14">B17+SUM(B20:B23)</f>
        <v>0</v>
      </c>
      <c r="C24" s="605">
        <f t="shared" si="14"/>
        <v>0</v>
      </c>
      <c r="D24" s="605">
        <f t="shared" si="14"/>
        <v>0</v>
      </c>
      <c r="E24" s="605">
        <f t="shared" si="14"/>
        <v>0</v>
      </c>
      <c r="F24" s="605">
        <f t="shared" si="14"/>
        <v>0</v>
      </c>
      <c r="G24" s="605">
        <f t="shared" si="14"/>
        <v>0</v>
      </c>
      <c r="H24" s="605">
        <f t="shared" si="14"/>
        <v>0</v>
      </c>
      <c r="I24" s="605">
        <f t="shared" si="14"/>
        <v>0</v>
      </c>
      <c r="J24" s="605">
        <f t="shared" si="14"/>
        <v>0</v>
      </c>
      <c r="K24" s="605">
        <f t="shared" si="14"/>
        <v>0</v>
      </c>
      <c r="L24" s="605">
        <f t="shared" si="14"/>
        <v>0</v>
      </c>
      <c r="M24" s="605">
        <f t="shared" si="14"/>
        <v>0</v>
      </c>
      <c r="N24" s="605">
        <f t="shared" si="14"/>
        <v>0</v>
      </c>
      <c r="O24" s="605">
        <f t="shared" si="14"/>
        <v>0</v>
      </c>
      <c r="P24" s="605">
        <f t="shared" si="14"/>
        <v>0</v>
      </c>
      <c r="Q24" s="605">
        <f t="shared" si="14"/>
        <v>0</v>
      </c>
      <c r="R24" s="605">
        <f t="shared" si="14"/>
        <v>0</v>
      </c>
      <c r="S24" s="605">
        <f t="shared" si="14"/>
        <v>0</v>
      </c>
      <c r="T24" s="605">
        <f t="shared" si="14"/>
        <v>0</v>
      </c>
      <c r="U24" s="605">
        <f t="shared" si="14"/>
        <v>0</v>
      </c>
      <c r="V24" s="605">
        <f t="shared" si="14"/>
        <v>0</v>
      </c>
      <c r="W24" s="605">
        <f t="shared" si="14"/>
        <v>0</v>
      </c>
      <c r="X24" s="605">
        <f t="shared" si="14"/>
        <v>0</v>
      </c>
      <c r="Y24" s="605">
        <f t="shared" si="14"/>
        <v>0</v>
      </c>
      <c r="Z24" s="605">
        <f t="shared" si="14"/>
        <v>0</v>
      </c>
      <c r="AA24" s="605">
        <f t="shared" si="14"/>
        <v>0</v>
      </c>
      <c r="AB24" s="605">
        <f t="shared" si="14"/>
        <v>0</v>
      </c>
      <c r="AC24" s="605">
        <f t="shared" si="14"/>
        <v>0</v>
      </c>
      <c r="AD24" s="605">
        <f t="shared" si="14"/>
        <v>0</v>
      </c>
      <c r="AE24" s="605">
        <f t="shared" si="14"/>
        <v>0</v>
      </c>
      <c r="AF24" s="605">
        <f t="shared" si="14"/>
        <v>0</v>
      </c>
      <c r="AG24" s="605">
        <f t="shared" si="14"/>
        <v>0</v>
      </c>
      <c r="AH24" s="605">
        <f t="shared" si="14"/>
        <v>0</v>
      </c>
      <c r="AI24" s="605">
        <f t="shared" si="14"/>
        <v>0</v>
      </c>
      <c r="AJ24" s="605">
        <f t="shared" si="14"/>
        <v>0</v>
      </c>
      <c r="AK24" s="605">
        <f t="shared" si="14"/>
        <v>0</v>
      </c>
      <c r="AL24" s="605">
        <f t="shared" si="14"/>
        <v>0</v>
      </c>
      <c r="AM24" s="605">
        <f t="shared" si="14"/>
        <v>0</v>
      </c>
      <c r="AN24" s="605">
        <f t="shared" si="14"/>
        <v>0</v>
      </c>
      <c r="AO24" s="606">
        <f t="shared" si="14"/>
        <v>0</v>
      </c>
    </row>
    <row r="25" spans="1:255" x14ac:dyDescent="0.35">
      <c r="A25" s="27" t="s">
        <v>148</v>
      </c>
      <c r="B25" s="601">
        <f t="shared" ref="B25:AO25" si="15">$E$64</f>
        <v>0</v>
      </c>
      <c r="C25" s="601">
        <f t="shared" si="15"/>
        <v>0</v>
      </c>
      <c r="D25" s="601">
        <f t="shared" si="15"/>
        <v>0</v>
      </c>
      <c r="E25" s="601">
        <f t="shared" si="15"/>
        <v>0</v>
      </c>
      <c r="F25" s="601">
        <f t="shared" si="15"/>
        <v>0</v>
      </c>
      <c r="G25" s="601">
        <f t="shared" si="15"/>
        <v>0</v>
      </c>
      <c r="H25" s="601">
        <f t="shared" si="15"/>
        <v>0</v>
      </c>
      <c r="I25" s="601">
        <f t="shared" si="15"/>
        <v>0</v>
      </c>
      <c r="J25" s="601">
        <f t="shared" si="15"/>
        <v>0</v>
      </c>
      <c r="K25" s="601">
        <f t="shared" si="15"/>
        <v>0</v>
      </c>
      <c r="L25" s="601">
        <f t="shared" si="15"/>
        <v>0</v>
      </c>
      <c r="M25" s="601">
        <f t="shared" si="15"/>
        <v>0</v>
      </c>
      <c r="N25" s="601">
        <f t="shared" si="15"/>
        <v>0</v>
      </c>
      <c r="O25" s="601">
        <f t="shared" si="15"/>
        <v>0</v>
      </c>
      <c r="P25" s="601">
        <f t="shared" si="15"/>
        <v>0</v>
      </c>
      <c r="Q25" s="601">
        <f t="shared" si="15"/>
        <v>0</v>
      </c>
      <c r="R25" s="601">
        <f t="shared" si="15"/>
        <v>0</v>
      </c>
      <c r="S25" s="601">
        <f t="shared" si="15"/>
        <v>0</v>
      </c>
      <c r="T25" s="601">
        <f t="shared" si="15"/>
        <v>0</v>
      </c>
      <c r="U25" s="601">
        <f t="shared" si="15"/>
        <v>0</v>
      </c>
      <c r="V25" s="601">
        <f t="shared" si="15"/>
        <v>0</v>
      </c>
      <c r="W25" s="601">
        <f t="shared" si="15"/>
        <v>0</v>
      </c>
      <c r="X25" s="601">
        <f t="shared" si="15"/>
        <v>0</v>
      </c>
      <c r="Y25" s="601">
        <f t="shared" si="15"/>
        <v>0</v>
      </c>
      <c r="Z25" s="601">
        <f t="shared" si="15"/>
        <v>0</v>
      </c>
      <c r="AA25" s="601">
        <f t="shared" si="15"/>
        <v>0</v>
      </c>
      <c r="AB25" s="601">
        <f t="shared" si="15"/>
        <v>0</v>
      </c>
      <c r="AC25" s="601">
        <f t="shared" si="15"/>
        <v>0</v>
      </c>
      <c r="AD25" s="601">
        <f t="shared" si="15"/>
        <v>0</v>
      </c>
      <c r="AE25" s="601">
        <f t="shared" si="15"/>
        <v>0</v>
      </c>
      <c r="AF25" s="601">
        <f t="shared" si="15"/>
        <v>0</v>
      </c>
      <c r="AG25" s="601">
        <f t="shared" si="15"/>
        <v>0</v>
      </c>
      <c r="AH25" s="601">
        <f t="shared" si="15"/>
        <v>0</v>
      </c>
      <c r="AI25" s="601">
        <f t="shared" si="15"/>
        <v>0</v>
      </c>
      <c r="AJ25" s="601">
        <f t="shared" si="15"/>
        <v>0</v>
      </c>
      <c r="AK25" s="601">
        <f t="shared" si="15"/>
        <v>0</v>
      </c>
      <c r="AL25" s="601">
        <f t="shared" si="15"/>
        <v>0</v>
      </c>
      <c r="AM25" s="601">
        <f t="shared" si="15"/>
        <v>0</v>
      </c>
      <c r="AN25" s="601">
        <f t="shared" si="15"/>
        <v>0</v>
      </c>
      <c r="AO25" s="602">
        <f t="shared" si="15"/>
        <v>0</v>
      </c>
    </row>
    <row r="26" spans="1:255" s="26" customFormat="1" x14ac:dyDescent="0.35">
      <c r="A26" s="307"/>
      <c r="B26" s="608"/>
      <c r="C26" s="608"/>
      <c r="D26" s="608"/>
      <c r="E26" s="608"/>
      <c r="F26" s="608"/>
      <c r="G26" s="608"/>
      <c r="H26" s="608"/>
      <c r="I26" s="608"/>
      <c r="J26" s="608"/>
      <c r="K26" s="608"/>
      <c r="L26" s="608"/>
      <c r="M26" s="608"/>
      <c r="N26" s="608"/>
      <c r="O26" s="608"/>
      <c r="P26" s="608"/>
      <c r="Q26" s="608"/>
      <c r="R26" s="608"/>
      <c r="S26" s="608"/>
      <c r="T26" s="608"/>
      <c r="U26" s="608"/>
      <c r="V26" s="608"/>
      <c r="W26" s="608"/>
      <c r="X26" s="608"/>
      <c r="Y26" s="608"/>
      <c r="Z26" s="608"/>
      <c r="AA26" s="608"/>
      <c r="AB26" s="608"/>
      <c r="AC26" s="608"/>
      <c r="AD26" s="608"/>
      <c r="AE26" s="608"/>
      <c r="AF26" s="608"/>
      <c r="AG26" s="608"/>
      <c r="AH26" s="608"/>
      <c r="AI26" s="608"/>
      <c r="AJ26" s="608"/>
      <c r="AK26" s="608"/>
      <c r="AL26" s="608"/>
      <c r="AM26" s="608"/>
      <c r="AN26" s="608"/>
      <c r="AO26" s="609"/>
    </row>
    <row r="27" spans="1:255" x14ac:dyDescent="0.35">
      <c r="A27" s="27" t="s">
        <v>485</v>
      </c>
      <c r="B27" s="610">
        <f>B24</f>
        <v>0</v>
      </c>
      <c r="C27" s="610">
        <f>C24</f>
        <v>0</v>
      </c>
      <c r="D27" s="610">
        <f t="shared" ref="D27:AO27" si="16">D24</f>
        <v>0</v>
      </c>
      <c r="E27" s="610">
        <f t="shared" si="16"/>
        <v>0</v>
      </c>
      <c r="F27" s="610">
        <f t="shared" si="16"/>
        <v>0</v>
      </c>
      <c r="G27" s="610">
        <f t="shared" si="16"/>
        <v>0</v>
      </c>
      <c r="H27" s="610">
        <f t="shared" si="16"/>
        <v>0</v>
      </c>
      <c r="I27" s="610">
        <f t="shared" si="16"/>
        <v>0</v>
      </c>
      <c r="J27" s="610">
        <f t="shared" si="16"/>
        <v>0</v>
      </c>
      <c r="K27" s="610">
        <f t="shared" si="16"/>
        <v>0</v>
      </c>
      <c r="L27" s="610">
        <f t="shared" si="16"/>
        <v>0</v>
      </c>
      <c r="M27" s="610">
        <f t="shared" si="16"/>
        <v>0</v>
      </c>
      <c r="N27" s="610">
        <f t="shared" si="16"/>
        <v>0</v>
      </c>
      <c r="O27" s="610">
        <f t="shared" si="16"/>
        <v>0</v>
      </c>
      <c r="P27" s="610">
        <f t="shared" si="16"/>
        <v>0</v>
      </c>
      <c r="Q27" s="610">
        <f t="shared" si="16"/>
        <v>0</v>
      </c>
      <c r="R27" s="610">
        <f t="shared" si="16"/>
        <v>0</v>
      </c>
      <c r="S27" s="610">
        <f t="shared" si="16"/>
        <v>0</v>
      </c>
      <c r="T27" s="610">
        <f t="shared" si="16"/>
        <v>0</v>
      </c>
      <c r="U27" s="610">
        <f t="shared" si="16"/>
        <v>0</v>
      </c>
      <c r="V27" s="610">
        <f t="shared" si="16"/>
        <v>0</v>
      </c>
      <c r="W27" s="610">
        <f t="shared" si="16"/>
        <v>0</v>
      </c>
      <c r="X27" s="610">
        <f t="shared" si="16"/>
        <v>0</v>
      </c>
      <c r="Y27" s="610">
        <f t="shared" si="16"/>
        <v>0</v>
      </c>
      <c r="Z27" s="610">
        <f t="shared" si="16"/>
        <v>0</v>
      </c>
      <c r="AA27" s="610">
        <f t="shared" si="16"/>
        <v>0</v>
      </c>
      <c r="AB27" s="610">
        <f t="shared" si="16"/>
        <v>0</v>
      </c>
      <c r="AC27" s="610">
        <f t="shared" si="16"/>
        <v>0</v>
      </c>
      <c r="AD27" s="610">
        <f t="shared" si="16"/>
        <v>0</v>
      </c>
      <c r="AE27" s="610">
        <f t="shared" si="16"/>
        <v>0</v>
      </c>
      <c r="AF27" s="610">
        <f t="shared" si="16"/>
        <v>0</v>
      </c>
      <c r="AG27" s="610">
        <f t="shared" si="16"/>
        <v>0</v>
      </c>
      <c r="AH27" s="610">
        <f t="shared" si="16"/>
        <v>0</v>
      </c>
      <c r="AI27" s="610">
        <f t="shared" si="16"/>
        <v>0</v>
      </c>
      <c r="AJ27" s="610">
        <f t="shared" si="16"/>
        <v>0</v>
      </c>
      <c r="AK27" s="610">
        <f t="shared" si="16"/>
        <v>0</v>
      </c>
      <c r="AL27" s="610">
        <f t="shared" si="16"/>
        <v>0</v>
      </c>
      <c r="AM27" s="610">
        <f t="shared" si="16"/>
        <v>0</v>
      </c>
      <c r="AN27" s="610">
        <f t="shared" si="16"/>
        <v>0</v>
      </c>
      <c r="AO27" s="611">
        <f t="shared" si="16"/>
        <v>0</v>
      </c>
    </row>
    <row r="28" spans="1:255" x14ac:dyDescent="0.35">
      <c r="A28" s="27"/>
      <c r="B28" s="610"/>
      <c r="C28" s="610"/>
      <c r="D28" s="610"/>
      <c r="E28" s="610"/>
      <c r="F28" s="610"/>
      <c r="G28" s="610"/>
      <c r="H28" s="610"/>
      <c r="I28" s="610"/>
      <c r="J28" s="610"/>
      <c r="K28" s="610"/>
      <c r="L28" s="610"/>
      <c r="M28" s="610"/>
      <c r="N28" s="610"/>
      <c r="O28" s="610"/>
      <c r="P28" s="610"/>
      <c r="Q28" s="610"/>
      <c r="R28" s="610"/>
      <c r="S28" s="610"/>
      <c r="T28" s="610"/>
      <c r="U28" s="610"/>
      <c r="V28" s="610"/>
      <c r="W28" s="610"/>
      <c r="X28" s="610"/>
      <c r="Y28" s="610"/>
      <c r="Z28" s="610"/>
      <c r="AA28" s="610"/>
      <c r="AB28" s="610"/>
      <c r="AC28" s="610"/>
      <c r="AD28" s="610"/>
      <c r="AE28" s="610"/>
      <c r="AF28" s="610"/>
      <c r="AG28" s="610"/>
      <c r="AH28" s="610"/>
      <c r="AI28" s="610"/>
      <c r="AJ28" s="610"/>
      <c r="AK28" s="610"/>
      <c r="AL28" s="610"/>
      <c r="AM28" s="610"/>
      <c r="AN28" s="610"/>
      <c r="AO28" s="611"/>
    </row>
    <row r="29" spans="1:255" x14ac:dyDescent="0.35">
      <c r="A29" s="27"/>
      <c r="B29" s="610"/>
      <c r="C29" s="610"/>
      <c r="D29" s="610"/>
      <c r="E29" s="610"/>
      <c r="F29" s="610"/>
      <c r="G29" s="610"/>
      <c r="H29" s="610"/>
      <c r="I29" s="610"/>
      <c r="J29" s="610"/>
      <c r="K29" s="610"/>
      <c r="L29" s="610"/>
      <c r="M29" s="610"/>
      <c r="N29" s="610"/>
      <c r="O29" s="610"/>
      <c r="P29" s="610"/>
      <c r="Q29" s="610"/>
      <c r="R29" s="610"/>
      <c r="S29" s="610"/>
      <c r="T29" s="610"/>
      <c r="U29" s="610"/>
      <c r="V29" s="610"/>
      <c r="W29" s="610"/>
      <c r="X29" s="610"/>
      <c r="Y29" s="610"/>
      <c r="Z29" s="610"/>
      <c r="AA29" s="610"/>
      <c r="AB29" s="610"/>
      <c r="AC29" s="610"/>
      <c r="AD29" s="610"/>
      <c r="AE29" s="610"/>
      <c r="AF29" s="610"/>
      <c r="AG29" s="610"/>
      <c r="AH29" s="610"/>
      <c r="AI29" s="610"/>
      <c r="AJ29" s="610"/>
      <c r="AK29" s="610"/>
      <c r="AL29" s="610"/>
      <c r="AM29" s="610"/>
      <c r="AN29" s="610"/>
      <c r="AO29" s="611"/>
    </row>
    <row r="30" spans="1:255" x14ac:dyDescent="0.35">
      <c r="A30" s="321" t="s">
        <v>542</v>
      </c>
      <c r="B30" s="610"/>
      <c r="C30" s="610"/>
      <c r="D30" s="610"/>
      <c r="E30" s="610"/>
      <c r="F30" s="610"/>
      <c r="G30" s="610"/>
      <c r="H30" s="610"/>
      <c r="I30" s="610"/>
      <c r="J30" s="610"/>
      <c r="K30" s="610"/>
      <c r="L30" s="610"/>
      <c r="M30" s="610"/>
      <c r="N30" s="610"/>
      <c r="O30" s="610"/>
      <c r="P30" s="610"/>
      <c r="Q30" s="610"/>
      <c r="R30" s="610"/>
      <c r="S30" s="610"/>
      <c r="T30" s="610"/>
      <c r="U30" s="610"/>
      <c r="V30" s="610"/>
      <c r="W30" s="610"/>
      <c r="X30" s="610"/>
      <c r="Y30" s="610"/>
      <c r="Z30" s="610"/>
      <c r="AA30" s="610"/>
      <c r="AB30" s="610"/>
      <c r="AC30" s="610"/>
      <c r="AD30" s="610"/>
      <c r="AE30" s="610"/>
      <c r="AF30" s="610"/>
      <c r="AG30" s="610"/>
      <c r="AH30" s="610"/>
      <c r="AI30" s="610"/>
      <c r="AJ30" s="610"/>
      <c r="AK30" s="610"/>
      <c r="AL30" s="610"/>
      <c r="AM30" s="610"/>
      <c r="AN30" s="610"/>
      <c r="AO30" s="611"/>
    </row>
    <row r="31" spans="1:255" s="66" customFormat="1" x14ac:dyDescent="0.35">
      <c r="A31" s="201" t="str">
        <f>ASSUMPTIONS!A58</f>
        <v>CONVENTIONAL LOAN - Permanent</v>
      </c>
      <c r="B31" s="610">
        <f>'AmortSched Convention-Perm Hard'!E47</f>
        <v>0</v>
      </c>
      <c r="C31" s="610">
        <f>'AmortSched Convention-Perm Hard'!F47</f>
        <v>0</v>
      </c>
      <c r="D31" s="610">
        <f>'AmortSched Convention-Perm Hard'!G47</f>
        <v>0</v>
      </c>
      <c r="E31" s="610">
        <f>'AmortSched Convention-Perm Hard'!H47</f>
        <v>0</v>
      </c>
      <c r="F31" s="610">
        <f>'AmortSched Convention-Perm Hard'!I47</f>
        <v>0</v>
      </c>
      <c r="G31" s="610">
        <f>'AmortSched Convention-Perm Hard'!J47</f>
        <v>0</v>
      </c>
      <c r="H31" s="610">
        <f>'AmortSched Convention-Perm Hard'!K47</f>
        <v>0</v>
      </c>
      <c r="I31" s="610">
        <f>'AmortSched Convention-Perm Hard'!L47</f>
        <v>0</v>
      </c>
      <c r="J31" s="610">
        <f>'AmortSched Convention-Perm Hard'!M47</f>
        <v>0</v>
      </c>
      <c r="K31" s="610">
        <f>'AmortSched Convention-Perm Hard'!N47</f>
        <v>0</v>
      </c>
      <c r="L31" s="610">
        <f>'AmortSched Convention-Perm Hard'!O47</f>
        <v>0</v>
      </c>
      <c r="M31" s="610">
        <f>'AmortSched Convention-Perm Hard'!P47</f>
        <v>0</v>
      </c>
      <c r="N31" s="610">
        <f>'AmortSched Convention-Perm Hard'!Q47</f>
        <v>0</v>
      </c>
      <c r="O31" s="610">
        <f>'AmortSched Convention-Perm Hard'!R47</f>
        <v>0</v>
      </c>
      <c r="P31" s="610">
        <f>'AmortSched Convention-Perm Hard'!S47</f>
        <v>0</v>
      </c>
      <c r="Q31" s="610">
        <f>'AmortSched Convention-Perm Hard'!T47</f>
        <v>0</v>
      </c>
      <c r="R31" s="610">
        <f>'AmortSched Convention-Perm Hard'!U47</f>
        <v>0</v>
      </c>
      <c r="S31" s="610">
        <f>'AmortSched Convention-Perm Hard'!V47</f>
        <v>0</v>
      </c>
      <c r="T31" s="610">
        <f>'AmortSched Convention-Perm Hard'!W47</f>
        <v>0</v>
      </c>
      <c r="U31" s="610">
        <f>'AmortSched Convention-Perm Hard'!X47</f>
        <v>0</v>
      </c>
      <c r="V31" s="610">
        <f>'AmortSched Convention-Perm Hard'!Y47</f>
        <v>0</v>
      </c>
      <c r="W31" s="610">
        <f>'AmortSched Convention-Perm Hard'!Z47</f>
        <v>0</v>
      </c>
      <c r="X31" s="610">
        <f>'AmortSched Convention-Perm Hard'!AA47</f>
        <v>0</v>
      </c>
      <c r="Y31" s="610">
        <f>'AmortSched Convention-Perm Hard'!AB47</f>
        <v>0</v>
      </c>
      <c r="Z31" s="610">
        <f>'AmortSched Convention-Perm Hard'!AC47</f>
        <v>0</v>
      </c>
      <c r="AA31" s="610">
        <f>'AmortSched Convention-Perm Hard'!AD47</f>
        <v>0</v>
      </c>
      <c r="AB31" s="610">
        <f>'AmortSched Convention-Perm Hard'!AE47</f>
        <v>0</v>
      </c>
      <c r="AC31" s="610">
        <f>'AmortSched Convention-Perm Hard'!AF47</f>
        <v>0</v>
      </c>
      <c r="AD31" s="610">
        <f>'AmortSched Convention-Perm Hard'!AG47</f>
        <v>0</v>
      </c>
      <c r="AE31" s="610">
        <f>'AmortSched Convention-Perm Hard'!AH47</f>
        <v>0</v>
      </c>
      <c r="AF31" s="610">
        <f>'AmortSched Convention-Perm Hard'!AI47</f>
        <v>0</v>
      </c>
      <c r="AG31" s="610">
        <f>'AmortSched Convention-Perm Hard'!AJ47</f>
        <v>0</v>
      </c>
      <c r="AH31" s="610">
        <f>'AmortSched Convention-Perm Hard'!AK47</f>
        <v>0</v>
      </c>
      <c r="AI31" s="610">
        <f>'AmortSched Convention-Perm Hard'!AL47</f>
        <v>0</v>
      </c>
      <c r="AJ31" s="610">
        <f>'AmortSched Convention-Perm Hard'!AM47</f>
        <v>0</v>
      </c>
      <c r="AK31" s="610">
        <f>'AmortSched Convention-Perm Hard'!AN47</f>
        <v>0</v>
      </c>
      <c r="AL31" s="610">
        <f>'AmortSched Convention-Perm Hard'!AO47</f>
        <v>0</v>
      </c>
      <c r="AM31" s="610">
        <f>'AmortSched Convention-Perm Hard'!AP47</f>
        <v>0</v>
      </c>
      <c r="AN31" s="610">
        <f>'AmortSched Convention-Perm Hard'!AQ47</f>
        <v>0</v>
      </c>
      <c r="AO31" s="611">
        <f>'AmortSched Convention-Perm Hard'!AR47</f>
        <v>0</v>
      </c>
    </row>
    <row r="32" spans="1:255" x14ac:dyDescent="0.35">
      <c r="A32" s="27" t="str">
        <f>ASSUMPTIONS!A53</f>
        <v>CITY LOAN REQUEST - Construction / Permanent (Hard)</v>
      </c>
      <c r="B32" s="612">
        <f>'City Loan (Hard)'!E57</f>
        <v>0</v>
      </c>
      <c r="C32" s="612">
        <f>'City Loan (Hard)'!F57</f>
        <v>0</v>
      </c>
      <c r="D32" s="612">
        <f>'City Loan (Hard)'!G57</f>
        <v>0</v>
      </c>
      <c r="E32" s="612">
        <f>'City Loan (Hard)'!H57</f>
        <v>0</v>
      </c>
      <c r="F32" s="612">
        <f>'City Loan (Hard)'!I57</f>
        <v>0</v>
      </c>
      <c r="G32" s="612">
        <f>'City Loan (Hard)'!J57</f>
        <v>0</v>
      </c>
      <c r="H32" s="612">
        <f>'City Loan (Hard)'!K57</f>
        <v>0</v>
      </c>
      <c r="I32" s="612">
        <f>'City Loan (Hard)'!L57</f>
        <v>0</v>
      </c>
      <c r="J32" s="612">
        <f>'City Loan (Hard)'!M57</f>
        <v>0</v>
      </c>
      <c r="K32" s="612">
        <f>'City Loan (Hard)'!N57</f>
        <v>0</v>
      </c>
      <c r="L32" s="612">
        <f>'City Loan (Hard)'!O57</f>
        <v>0</v>
      </c>
      <c r="M32" s="612">
        <f>'City Loan (Hard)'!P57</f>
        <v>0</v>
      </c>
      <c r="N32" s="612">
        <f>'City Loan (Hard)'!Q57</f>
        <v>0</v>
      </c>
      <c r="O32" s="612">
        <f>'City Loan (Hard)'!R57</f>
        <v>0</v>
      </c>
      <c r="P32" s="612">
        <f>'City Loan (Hard)'!S57</f>
        <v>0</v>
      </c>
      <c r="Q32" s="612">
        <f>'City Loan (Hard)'!T57</f>
        <v>0</v>
      </c>
      <c r="R32" s="612">
        <f>'City Loan (Hard)'!U57</f>
        <v>0</v>
      </c>
      <c r="S32" s="612">
        <f>'City Loan (Hard)'!V57</f>
        <v>0</v>
      </c>
      <c r="T32" s="612">
        <f>'City Loan (Hard)'!W57</f>
        <v>0</v>
      </c>
      <c r="U32" s="612">
        <f>'City Loan (Hard)'!X57</f>
        <v>0</v>
      </c>
      <c r="V32" s="612">
        <f>'City Loan (Hard)'!Y57</f>
        <v>0</v>
      </c>
      <c r="W32" s="612">
        <f>'City Loan (Hard)'!Z57</f>
        <v>0</v>
      </c>
      <c r="X32" s="612">
        <f>'City Loan (Hard)'!AA57</f>
        <v>0</v>
      </c>
      <c r="Y32" s="612">
        <f>'City Loan (Hard)'!AB57</f>
        <v>0</v>
      </c>
      <c r="Z32" s="612">
        <f>'City Loan (Hard)'!AC57</f>
        <v>0</v>
      </c>
      <c r="AA32" s="612">
        <f>'City Loan (Hard)'!AD57</f>
        <v>0</v>
      </c>
      <c r="AB32" s="612">
        <f>'City Loan (Hard)'!AE57</f>
        <v>0</v>
      </c>
      <c r="AC32" s="612">
        <f>'City Loan (Hard)'!AF57</f>
        <v>0</v>
      </c>
      <c r="AD32" s="612">
        <f>'City Loan (Hard)'!AG57</f>
        <v>0</v>
      </c>
      <c r="AE32" s="612">
        <f>'City Loan (Hard)'!AH57</f>
        <v>0</v>
      </c>
      <c r="AF32" s="612">
        <f>'City Loan (Hard)'!AI57</f>
        <v>0</v>
      </c>
      <c r="AG32" s="612">
        <f>'City Loan (Hard)'!AJ57</f>
        <v>0</v>
      </c>
      <c r="AH32" s="612">
        <f>'City Loan (Hard)'!AK57</f>
        <v>0</v>
      </c>
      <c r="AI32" s="612">
        <f>'City Loan (Hard)'!AL57</f>
        <v>0</v>
      </c>
      <c r="AJ32" s="612">
        <f>'City Loan (Hard)'!AM57</f>
        <v>0</v>
      </c>
      <c r="AK32" s="612">
        <f>'City Loan (Hard)'!AN57</f>
        <v>0</v>
      </c>
      <c r="AL32" s="612">
        <f>'City Loan (Hard)'!AO57</f>
        <v>0</v>
      </c>
      <c r="AM32" s="612">
        <f>'City Loan (Hard)'!AP57</f>
        <v>0</v>
      </c>
      <c r="AN32" s="612">
        <f>'City Loan (Hard)'!AQ57</f>
        <v>0</v>
      </c>
      <c r="AO32" s="611">
        <f>'City Loan (Hard)'!AR57</f>
        <v>0</v>
      </c>
    </row>
    <row r="33" spans="1:255" s="66" customFormat="1" x14ac:dyDescent="0.35">
      <c r="A33" s="234" t="str">
        <f>ASSUMPTIONS!A59</f>
        <v>Other Funding Source 1 (Hard)</v>
      </c>
      <c r="B33" s="612">
        <f>'AmortSched Phx NSD'!E56</f>
        <v>0</v>
      </c>
      <c r="C33" s="612">
        <f>'AmortSched Phx NSD'!F56</f>
        <v>0</v>
      </c>
      <c r="D33" s="612">
        <f>'AmortSched Phx NSD'!G56</f>
        <v>0</v>
      </c>
      <c r="E33" s="612">
        <f>'AmortSched Phx NSD'!H56</f>
        <v>0</v>
      </c>
      <c r="F33" s="612">
        <f>'AmortSched Phx NSD'!I56</f>
        <v>0</v>
      </c>
      <c r="G33" s="612">
        <f>'AmortSched Phx NSD'!J56</f>
        <v>0</v>
      </c>
      <c r="H33" s="612">
        <f>'AmortSched Phx NSD'!K56</f>
        <v>0</v>
      </c>
      <c r="I33" s="612">
        <f>'AmortSched Phx NSD'!L56</f>
        <v>0</v>
      </c>
      <c r="J33" s="612">
        <f>'AmortSched Phx NSD'!M56</f>
        <v>0</v>
      </c>
      <c r="K33" s="612">
        <f>'AmortSched Phx NSD'!N56</f>
        <v>0</v>
      </c>
      <c r="L33" s="612">
        <f>'AmortSched Phx NSD'!O56</f>
        <v>0</v>
      </c>
      <c r="M33" s="612">
        <f>'AmortSched Phx NSD'!P56</f>
        <v>0</v>
      </c>
      <c r="N33" s="612">
        <f>'AmortSched Phx NSD'!Q56</f>
        <v>0</v>
      </c>
      <c r="O33" s="612">
        <f>'AmortSched Phx NSD'!R56</f>
        <v>0</v>
      </c>
      <c r="P33" s="612">
        <f>'AmortSched Phx NSD'!S56</f>
        <v>0</v>
      </c>
      <c r="Q33" s="612">
        <f>'AmortSched Phx NSD'!T56</f>
        <v>0</v>
      </c>
      <c r="R33" s="612">
        <f>'AmortSched Phx NSD'!U56</f>
        <v>0</v>
      </c>
      <c r="S33" s="612">
        <f>'AmortSched Phx NSD'!V56</f>
        <v>0</v>
      </c>
      <c r="T33" s="612">
        <f>'AmortSched Phx NSD'!W56</f>
        <v>0</v>
      </c>
      <c r="U33" s="612">
        <f>'AmortSched Phx NSD'!X56</f>
        <v>0</v>
      </c>
      <c r="V33" s="612">
        <f>'AmortSched Phx NSD'!Y56</f>
        <v>0</v>
      </c>
      <c r="W33" s="612">
        <f>'AmortSched Phx NSD'!Z56</f>
        <v>0</v>
      </c>
      <c r="X33" s="612">
        <f>'AmortSched Phx NSD'!AA56</f>
        <v>0</v>
      </c>
      <c r="Y33" s="612">
        <f>'AmortSched Phx NSD'!AB56</f>
        <v>0</v>
      </c>
      <c r="Z33" s="612">
        <f>'AmortSched Phx NSD'!AC56</f>
        <v>0</v>
      </c>
      <c r="AA33" s="612">
        <f>'AmortSched Phx NSD'!AD56</f>
        <v>0</v>
      </c>
      <c r="AB33" s="612">
        <f>'AmortSched Phx NSD'!AE56</f>
        <v>0</v>
      </c>
      <c r="AC33" s="612">
        <f>'AmortSched Phx NSD'!AF56</f>
        <v>0</v>
      </c>
      <c r="AD33" s="612">
        <f>'AmortSched Phx NSD'!AG56</f>
        <v>0</v>
      </c>
      <c r="AE33" s="612">
        <f>'AmortSched Phx NSD'!AH56</f>
        <v>0</v>
      </c>
      <c r="AF33" s="612">
        <f>'AmortSched Phx NSD'!AI56</f>
        <v>0</v>
      </c>
      <c r="AG33" s="612">
        <f>'AmortSched Phx NSD'!AJ56</f>
        <v>0</v>
      </c>
      <c r="AH33" s="612">
        <f>'AmortSched Phx NSD'!AK56</f>
        <v>0</v>
      </c>
      <c r="AI33" s="612">
        <f>'AmortSched Phx NSD'!AL56</f>
        <v>0</v>
      </c>
      <c r="AJ33" s="612">
        <f>'AmortSched Phx NSD'!AM56</f>
        <v>0</v>
      </c>
      <c r="AK33" s="612">
        <f>'AmortSched Phx NSD'!AN56</f>
        <v>0</v>
      </c>
      <c r="AL33" s="612">
        <f>'AmortSched Phx NSD'!AO56</f>
        <v>0</v>
      </c>
      <c r="AM33" s="612">
        <f>'AmortSched Phx NSD'!AP56</f>
        <v>0</v>
      </c>
      <c r="AN33" s="612">
        <f>'AmortSched Phx NSD'!AQ56</f>
        <v>0</v>
      </c>
      <c r="AO33" s="613">
        <f>'AmortSched Phx NSD'!AR56</f>
        <v>0</v>
      </c>
      <c r="AP33" s="234"/>
      <c r="AQ33" s="234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4"/>
      <c r="BK33" s="234"/>
      <c r="BL33" s="234"/>
      <c r="BM33" s="234"/>
      <c r="BN33" s="234"/>
      <c r="BO33" s="234"/>
      <c r="BP33" s="234"/>
      <c r="BQ33" s="234"/>
      <c r="BR33" s="234"/>
      <c r="BS33" s="234"/>
      <c r="BT33" s="234"/>
      <c r="BU33" s="234"/>
      <c r="BV33" s="234"/>
      <c r="BW33" s="234"/>
      <c r="BX33" s="234"/>
      <c r="BY33" s="234"/>
      <c r="BZ33" s="234"/>
      <c r="CA33" s="234"/>
      <c r="CB33" s="234"/>
      <c r="CC33" s="234"/>
      <c r="CD33" s="234"/>
      <c r="CE33" s="234"/>
      <c r="CF33" s="234"/>
      <c r="CG33" s="234"/>
      <c r="CH33" s="234"/>
      <c r="CI33" s="234"/>
      <c r="CJ33" s="234"/>
      <c r="CK33" s="234"/>
      <c r="CL33" s="234"/>
      <c r="CM33" s="234"/>
      <c r="CN33" s="234"/>
      <c r="CO33" s="234"/>
      <c r="CP33" s="234"/>
      <c r="CQ33" s="234"/>
      <c r="CR33" s="234"/>
      <c r="CS33" s="234"/>
      <c r="CT33" s="234"/>
      <c r="CU33" s="234"/>
      <c r="CV33" s="234"/>
      <c r="CW33" s="234"/>
      <c r="CX33" s="234"/>
      <c r="CY33" s="234"/>
      <c r="CZ33" s="234"/>
      <c r="DA33" s="234"/>
      <c r="DB33" s="234"/>
      <c r="DC33" s="234"/>
      <c r="DD33" s="234"/>
      <c r="DE33" s="234"/>
      <c r="DF33" s="234"/>
      <c r="DG33" s="234"/>
      <c r="DH33" s="234"/>
      <c r="DI33" s="234"/>
      <c r="DJ33" s="234"/>
      <c r="DK33" s="234"/>
      <c r="DL33" s="234"/>
      <c r="DM33" s="234"/>
      <c r="DN33" s="234"/>
      <c r="DO33" s="234"/>
      <c r="DP33" s="234"/>
      <c r="DQ33" s="234"/>
      <c r="DR33" s="234"/>
      <c r="DS33" s="234"/>
      <c r="DT33" s="234"/>
      <c r="DU33" s="234"/>
      <c r="DV33" s="234"/>
      <c r="DW33" s="234"/>
      <c r="DX33" s="234"/>
      <c r="DY33" s="234"/>
      <c r="DZ33" s="234"/>
      <c r="EA33" s="234"/>
      <c r="EB33" s="234"/>
      <c r="EC33" s="234"/>
      <c r="ED33" s="234"/>
      <c r="EE33" s="234"/>
      <c r="EF33" s="234"/>
      <c r="EG33" s="234"/>
      <c r="EH33" s="234"/>
      <c r="EI33" s="234"/>
      <c r="EJ33" s="234"/>
      <c r="EK33" s="234"/>
      <c r="EL33" s="234"/>
      <c r="EM33" s="234"/>
      <c r="EN33" s="234"/>
      <c r="EO33" s="234"/>
      <c r="EP33" s="234"/>
      <c r="EQ33" s="234"/>
      <c r="ER33" s="234"/>
      <c r="ES33" s="234"/>
      <c r="ET33" s="234"/>
      <c r="EU33" s="234"/>
      <c r="EV33" s="234"/>
      <c r="EW33" s="234"/>
      <c r="EX33" s="234"/>
      <c r="EY33" s="234"/>
      <c r="EZ33" s="234"/>
      <c r="FA33" s="234"/>
      <c r="FB33" s="234"/>
      <c r="FC33" s="234"/>
      <c r="FD33" s="234"/>
      <c r="FE33" s="234"/>
      <c r="FF33" s="234"/>
      <c r="FG33" s="234"/>
      <c r="FH33" s="234"/>
      <c r="FI33" s="234"/>
      <c r="FJ33" s="234"/>
      <c r="FK33" s="234"/>
      <c r="FL33" s="234"/>
      <c r="FM33" s="234"/>
      <c r="FN33" s="234"/>
      <c r="FO33" s="234"/>
      <c r="FP33" s="234"/>
      <c r="FQ33" s="234"/>
      <c r="FR33" s="234"/>
      <c r="FS33" s="234"/>
      <c r="FT33" s="234"/>
      <c r="FU33" s="234"/>
      <c r="FV33" s="234"/>
      <c r="FW33" s="234"/>
      <c r="FX33" s="234"/>
      <c r="FY33" s="234"/>
      <c r="FZ33" s="234"/>
      <c r="GA33" s="234"/>
      <c r="GB33" s="234"/>
      <c r="GC33" s="234"/>
      <c r="GD33" s="234"/>
      <c r="GE33" s="234"/>
      <c r="GF33" s="234"/>
      <c r="GG33" s="234"/>
      <c r="GH33" s="234"/>
      <c r="GI33" s="234"/>
      <c r="GJ33" s="234"/>
      <c r="GK33" s="234"/>
      <c r="GL33" s="234"/>
      <c r="GM33" s="234"/>
      <c r="GN33" s="234"/>
      <c r="GO33" s="234"/>
      <c r="GP33" s="234"/>
      <c r="GQ33" s="234"/>
      <c r="GR33" s="234"/>
      <c r="GS33" s="234"/>
      <c r="GT33" s="234"/>
      <c r="GU33" s="234"/>
      <c r="GV33" s="234"/>
      <c r="GW33" s="234"/>
      <c r="GX33" s="234"/>
      <c r="GY33" s="234"/>
      <c r="GZ33" s="234"/>
      <c r="HA33" s="234"/>
      <c r="HB33" s="234"/>
      <c r="HC33" s="234"/>
      <c r="HD33" s="234"/>
      <c r="HE33" s="234"/>
      <c r="HF33" s="234"/>
      <c r="HG33" s="234"/>
      <c r="HH33" s="234"/>
      <c r="HI33" s="234"/>
      <c r="HJ33" s="234"/>
      <c r="HK33" s="234"/>
      <c r="HL33" s="234"/>
      <c r="HM33" s="234"/>
      <c r="HN33" s="234"/>
      <c r="HO33" s="234"/>
      <c r="HP33" s="234"/>
      <c r="HQ33" s="234"/>
      <c r="HR33" s="234"/>
      <c r="HS33" s="234"/>
      <c r="HT33" s="234"/>
      <c r="HU33" s="234"/>
      <c r="HV33" s="234"/>
      <c r="HW33" s="234"/>
      <c r="HX33" s="234"/>
      <c r="HY33" s="234"/>
      <c r="HZ33" s="234"/>
      <c r="IA33" s="234"/>
      <c r="IB33" s="234"/>
      <c r="IC33" s="234"/>
      <c r="ID33" s="234"/>
      <c r="IE33" s="234"/>
      <c r="IF33" s="234"/>
      <c r="IG33" s="234"/>
      <c r="IH33" s="234"/>
      <c r="II33" s="234"/>
      <c r="IJ33" s="234"/>
      <c r="IK33" s="234"/>
      <c r="IL33" s="234"/>
      <c r="IM33" s="234"/>
      <c r="IN33" s="234"/>
      <c r="IO33" s="234"/>
      <c r="IP33" s="234"/>
      <c r="IQ33" s="234"/>
      <c r="IR33" s="234"/>
      <c r="IS33" s="234"/>
      <c r="IT33" s="234"/>
      <c r="IU33" s="234"/>
    </row>
    <row r="34" spans="1:255" ht="16" thickBot="1" x14ac:dyDescent="0.4">
      <c r="A34" s="235" t="str">
        <f>ASSUMPTIONS!A60</f>
        <v>Other Funding Source 2 (Hard)</v>
      </c>
      <c r="B34" s="614">
        <f>'AmortSched Other Funding'!E56</f>
        <v>0</v>
      </c>
      <c r="C34" s="614">
        <f>'AmortSched Other Funding'!F56</f>
        <v>0</v>
      </c>
      <c r="D34" s="614">
        <f>'AmortSched Other Funding'!G56</f>
        <v>0</v>
      </c>
      <c r="E34" s="614">
        <f>'AmortSched Other Funding'!H56</f>
        <v>0</v>
      </c>
      <c r="F34" s="614">
        <f>'AmortSched Other Funding'!I56</f>
        <v>0</v>
      </c>
      <c r="G34" s="614">
        <f>'AmortSched Other Funding'!J56</f>
        <v>0</v>
      </c>
      <c r="H34" s="614">
        <f>'AmortSched Other Funding'!K56</f>
        <v>0</v>
      </c>
      <c r="I34" s="614">
        <f>'AmortSched Other Funding'!L56</f>
        <v>0</v>
      </c>
      <c r="J34" s="614">
        <f>'AmortSched Other Funding'!M56</f>
        <v>0</v>
      </c>
      <c r="K34" s="614">
        <f>'AmortSched Other Funding'!N56</f>
        <v>0</v>
      </c>
      <c r="L34" s="614">
        <f>'AmortSched Other Funding'!O56</f>
        <v>0</v>
      </c>
      <c r="M34" s="614">
        <f>'AmortSched Other Funding'!P56</f>
        <v>0</v>
      </c>
      <c r="N34" s="614">
        <f>'AmortSched Other Funding'!Q56</f>
        <v>0</v>
      </c>
      <c r="O34" s="614">
        <f>'AmortSched Other Funding'!R56</f>
        <v>0</v>
      </c>
      <c r="P34" s="614">
        <f>'AmortSched Other Funding'!S56</f>
        <v>0</v>
      </c>
      <c r="Q34" s="614">
        <f>'AmortSched Other Funding'!T56</f>
        <v>0</v>
      </c>
      <c r="R34" s="614">
        <f>'AmortSched Other Funding'!U56</f>
        <v>0</v>
      </c>
      <c r="S34" s="614">
        <f>'AmortSched Other Funding'!V56</f>
        <v>0</v>
      </c>
      <c r="T34" s="614">
        <f>'AmortSched Other Funding'!W56</f>
        <v>0</v>
      </c>
      <c r="U34" s="614">
        <f>'AmortSched Other Funding'!X56</f>
        <v>0</v>
      </c>
      <c r="V34" s="614">
        <f>'AmortSched Other Funding'!Y56</f>
        <v>0</v>
      </c>
      <c r="W34" s="614">
        <f>'AmortSched Other Funding'!Z56</f>
        <v>0</v>
      </c>
      <c r="X34" s="614">
        <f>'AmortSched Other Funding'!AA56</f>
        <v>0</v>
      </c>
      <c r="Y34" s="614">
        <f>'AmortSched Other Funding'!AB56</f>
        <v>0</v>
      </c>
      <c r="Z34" s="614">
        <f>'AmortSched Other Funding'!AC56</f>
        <v>0</v>
      </c>
      <c r="AA34" s="614">
        <f>'AmortSched Other Funding'!AD56</f>
        <v>0</v>
      </c>
      <c r="AB34" s="614">
        <f>'AmortSched Other Funding'!AE56</f>
        <v>0</v>
      </c>
      <c r="AC34" s="614">
        <f>'AmortSched Other Funding'!AF56</f>
        <v>0</v>
      </c>
      <c r="AD34" s="614">
        <f>'AmortSched Other Funding'!AG56</f>
        <v>0</v>
      </c>
      <c r="AE34" s="614">
        <f>'AmortSched Other Funding'!AH56</f>
        <v>0</v>
      </c>
      <c r="AF34" s="614">
        <f>'AmortSched Other Funding'!AI56</f>
        <v>0</v>
      </c>
      <c r="AG34" s="614">
        <f>'AmortSched Other Funding'!AJ56</f>
        <v>0</v>
      </c>
      <c r="AH34" s="614">
        <f>'AmortSched Other Funding'!AK56</f>
        <v>0</v>
      </c>
      <c r="AI34" s="614">
        <f>'AmortSched Other Funding'!AL56</f>
        <v>0</v>
      </c>
      <c r="AJ34" s="614">
        <f>'AmortSched Other Funding'!AM56</f>
        <v>0</v>
      </c>
      <c r="AK34" s="614">
        <f>'AmortSched Other Funding'!AN56</f>
        <v>0</v>
      </c>
      <c r="AL34" s="614">
        <f>'AmortSched Other Funding'!AO56</f>
        <v>0</v>
      </c>
      <c r="AM34" s="614">
        <f>'AmortSched Other Funding'!AP56</f>
        <v>0</v>
      </c>
      <c r="AN34" s="614">
        <f>'AmortSched Other Funding'!AQ56</f>
        <v>0</v>
      </c>
      <c r="AO34" s="615">
        <f>'AmortSched Other Funding'!AR56</f>
        <v>0</v>
      </c>
    </row>
    <row r="35" spans="1:255" ht="16" thickTop="1" x14ac:dyDescent="0.35">
      <c r="A35" s="235" t="s">
        <v>532</v>
      </c>
      <c r="B35" s="612">
        <f t="shared" ref="B35:AO35" si="17">SUM(B31:B34)</f>
        <v>0</v>
      </c>
      <c r="C35" s="612">
        <f t="shared" si="17"/>
        <v>0</v>
      </c>
      <c r="D35" s="612">
        <f t="shared" si="17"/>
        <v>0</v>
      </c>
      <c r="E35" s="612">
        <f t="shared" si="17"/>
        <v>0</v>
      </c>
      <c r="F35" s="612">
        <f t="shared" si="17"/>
        <v>0</v>
      </c>
      <c r="G35" s="612">
        <f t="shared" si="17"/>
        <v>0</v>
      </c>
      <c r="H35" s="612">
        <f t="shared" si="17"/>
        <v>0</v>
      </c>
      <c r="I35" s="612">
        <f t="shared" si="17"/>
        <v>0</v>
      </c>
      <c r="J35" s="612">
        <f t="shared" si="17"/>
        <v>0</v>
      </c>
      <c r="K35" s="612">
        <f t="shared" si="17"/>
        <v>0</v>
      </c>
      <c r="L35" s="612">
        <f t="shared" si="17"/>
        <v>0</v>
      </c>
      <c r="M35" s="612">
        <f t="shared" si="17"/>
        <v>0</v>
      </c>
      <c r="N35" s="612">
        <f t="shared" si="17"/>
        <v>0</v>
      </c>
      <c r="O35" s="612">
        <f t="shared" si="17"/>
        <v>0</v>
      </c>
      <c r="P35" s="612">
        <f t="shared" si="17"/>
        <v>0</v>
      </c>
      <c r="Q35" s="612">
        <f t="shared" si="17"/>
        <v>0</v>
      </c>
      <c r="R35" s="612">
        <f t="shared" si="17"/>
        <v>0</v>
      </c>
      <c r="S35" s="612">
        <f t="shared" si="17"/>
        <v>0</v>
      </c>
      <c r="T35" s="612">
        <f t="shared" si="17"/>
        <v>0</v>
      </c>
      <c r="U35" s="612">
        <f t="shared" si="17"/>
        <v>0</v>
      </c>
      <c r="V35" s="612">
        <f t="shared" si="17"/>
        <v>0</v>
      </c>
      <c r="W35" s="612">
        <f t="shared" si="17"/>
        <v>0</v>
      </c>
      <c r="X35" s="612">
        <f t="shared" si="17"/>
        <v>0</v>
      </c>
      <c r="Y35" s="612">
        <f t="shared" si="17"/>
        <v>0</v>
      </c>
      <c r="Z35" s="612">
        <f t="shared" si="17"/>
        <v>0</v>
      </c>
      <c r="AA35" s="612">
        <f t="shared" si="17"/>
        <v>0</v>
      </c>
      <c r="AB35" s="612">
        <f t="shared" si="17"/>
        <v>0</v>
      </c>
      <c r="AC35" s="612">
        <f t="shared" si="17"/>
        <v>0</v>
      </c>
      <c r="AD35" s="612">
        <f t="shared" si="17"/>
        <v>0</v>
      </c>
      <c r="AE35" s="612">
        <f t="shared" si="17"/>
        <v>0</v>
      </c>
      <c r="AF35" s="612">
        <f t="shared" si="17"/>
        <v>0</v>
      </c>
      <c r="AG35" s="612">
        <f t="shared" si="17"/>
        <v>0</v>
      </c>
      <c r="AH35" s="612">
        <f t="shared" si="17"/>
        <v>0</v>
      </c>
      <c r="AI35" s="612">
        <f t="shared" si="17"/>
        <v>0</v>
      </c>
      <c r="AJ35" s="612">
        <f t="shared" si="17"/>
        <v>0</v>
      </c>
      <c r="AK35" s="612">
        <f t="shared" si="17"/>
        <v>0</v>
      </c>
      <c r="AL35" s="612">
        <f t="shared" si="17"/>
        <v>0</v>
      </c>
      <c r="AM35" s="612">
        <f t="shared" si="17"/>
        <v>0</v>
      </c>
      <c r="AN35" s="612">
        <f t="shared" si="17"/>
        <v>0</v>
      </c>
      <c r="AO35" s="613">
        <f t="shared" si="17"/>
        <v>0</v>
      </c>
    </row>
    <row r="36" spans="1:255" x14ac:dyDescent="0.35">
      <c r="A36" s="235"/>
      <c r="B36" s="610"/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610"/>
      <c r="AL36" s="610"/>
      <c r="AM36" s="610"/>
      <c r="AN36" s="610"/>
      <c r="AO36" s="611"/>
    </row>
    <row r="37" spans="1:255" x14ac:dyDescent="0.35">
      <c r="A37" s="235"/>
      <c r="B37" s="610"/>
      <c r="C37" s="610"/>
      <c r="D37" s="610"/>
      <c r="E37" s="610"/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0"/>
      <c r="AJ37" s="610"/>
      <c r="AK37" s="610"/>
      <c r="AL37" s="610"/>
      <c r="AM37" s="610"/>
      <c r="AN37" s="610"/>
      <c r="AO37" s="611"/>
    </row>
    <row r="38" spans="1:255" x14ac:dyDescent="0.35">
      <c r="A38" s="511" t="s">
        <v>682</v>
      </c>
      <c r="B38" s="610">
        <f t="shared" ref="B38:AO38" si="18">B27+B35</f>
        <v>0</v>
      </c>
      <c r="C38" s="610">
        <f t="shared" si="18"/>
        <v>0</v>
      </c>
      <c r="D38" s="610">
        <f t="shared" si="18"/>
        <v>0</v>
      </c>
      <c r="E38" s="610">
        <f t="shared" si="18"/>
        <v>0</v>
      </c>
      <c r="F38" s="610">
        <f t="shared" si="18"/>
        <v>0</v>
      </c>
      <c r="G38" s="610">
        <f t="shared" si="18"/>
        <v>0</v>
      </c>
      <c r="H38" s="610">
        <f t="shared" si="18"/>
        <v>0</v>
      </c>
      <c r="I38" s="610">
        <f t="shared" si="18"/>
        <v>0</v>
      </c>
      <c r="J38" s="610">
        <f t="shared" si="18"/>
        <v>0</v>
      </c>
      <c r="K38" s="610">
        <f t="shared" si="18"/>
        <v>0</v>
      </c>
      <c r="L38" s="610">
        <f t="shared" si="18"/>
        <v>0</v>
      </c>
      <c r="M38" s="610">
        <f t="shared" si="18"/>
        <v>0</v>
      </c>
      <c r="N38" s="610">
        <f t="shared" si="18"/>
        <v>0</v>
      </c>
      <c r="O38" s="610">
        <f t="shared" si="18"/>
        <v>0</v>
      </c>
      <c r="P38" s="610">
        <f t="shared" si="18"/>
        <v>0</v>
      </c>
      <c r="Q38" s="610">
        <f t="shared" si="18"/>
        <v>0</v>
      </c>
      <c r="R38" s="610">
        <f t="shared" si="18"/>
        <v>0</v>
      </c>
      <c r="S38" s="610">
        <f t="shared" si="18"/>
        <v>0</v>
      </c>
      <c r="T38" s="610">
        <f t="shared" si="18"/>
        <v>0</v>
      </c>
      <c r="U38" s="610">
        <f t="shared" si="18"/>
        <v>0</v>
      </c>
      <c r="V38" s="610">
        <f t="shared" si="18"/>
        <v>0</v>
      </c>
      <c r="W38" s="610">
        <f t="shared" si="18"/>
        <v>0</v>
      </c>
      <c r="X38" s="610">
        <f t="shared" si="18"/>
        <v>0</v>
      </c>
      <c r="Y38" s="610">
        <f t="shared" si="18"/>
        <v>0</v>
      </c>
      <c r="Z38" s="610">
        <f t="shared" si="18"/>
        <v>0</v>
      </c>
      <c r="AA38" s="610">
        <f t="shared" si="18"/>
        <v>0</v>
      </c>
      <c r="AB38" s="610">
        <f t="shared" si="18"/>
        <v>0</v>
      </c>
      <c r="AC38" s="610">
        <f t="shared" si="18"/>
        <v>0</v>
      </c>
      <c r="AD38" s="610">
        <f t="shared" si="18"/>
        <v>0</v>
      </c>
      <c r="AE38" s="610">
        <f t="shared" si="18"/>
        <v>0</v>
      </c>
      <c r="AF38" s="610">
        <f t="shared" si="18"/>
        <v>0</v>
      </c>
      <c r="AG38" s="610">
        <f t="shared" si="18"/>
        <v>0</v>
      </c>
      <c r="AH38" s="610">
        <f t="shared" si="18"/>
        <v>0</v>
      </c>
      <c r="AI38" s="610">
        <f t="shared" si="18"/>
        <v>0</v>
      </c>
      <c r="AJ38" s="610">
        <f t="shared" si="18"/>
        <v>0</v>
      </c>
      <c r="AK38" s="610">
        <f t="shared" si="18"/>
        <v>0</v>
      </c>
      <c r="AL38" s="610">
        <f t="shared" si="18"/>
        <v>0</v>
      </c>
      <c r="AM38" s="610">
        <f t="shared" si="18"/>
        <v>0</v>
      </c>
      <c r="AN38" s="610">
        <f t="shared" si="18"/>
        <v>0</v>
      </c>
      <c r="AO38" s="611">
        <f t="shared" si="18"/>
        <v>0</v>
      </c>
    </row>
    <row r="39" spans="1:255" x14ac:dyDescent="0.35">
      <c r="A39" s="310" t="s">
        <v>397</v>
      </c>
      <c r="B39" s="239">
        <f t="shared" ref="B39:AO39" si="19">IFERROR(B27/-B35,0)</f>
        <v>0</v>
      </c>
      <c r="C39" s="239">
        <f t="shared" si="19"/>
        <v>0</v>
      </c>
      <c r="D39" s="239">
        <f t="shared" si="19"/>
        <v>0</v>
      </c>
      <c r="E39" s="239">
        <f t="shared" si="19"/>
        <v>0</v>
      </c>
      <c r="F39" s="239">
        <f t="shared" si="19"/>
        <v>0</v>
      </c>
      <c r="G39" s="239">
        <f t="shared" si="19"/>
        <v>0</v>
      </c>
      <c r="H39" s="239">
        <f t="shared" si="19"/>
        <v>0</v>
      </c>
      <c r="I39" s="239">
        <f t="shared" si="19"/>
        <v>0</v>
      </c>
      <c r="J39" s="239">
        <f t="shared" si="19"/>
        <v>0</v>
      </c>
      <c r="K39" s="239">
        <f t="shared" si="19"/>
        <v>0</v>
      </c>
      <c r="L39" s="239">
        <f t="shared" si="19"/>
        <v>0</v>
      </c>
      <c r="M39" s="239">
        <f t="shared" si="19"/>
        <v>0</v>
      </c>
      <c r="N39" s="239">
        <f t="shared" si="19"/>
        <v>0</v>
      </c>
      <c r="O39" s="239">
        <f t="shared" si="19"/>
        <v>0</v>
      </c>
      <c r="P39" s="239">
        <f t="shared" si="19"/>
        <v>0</v>
      </c>
      <c r="Q39" s="239">
        <f t="shared" si="19"/>
        <v>0</v>
      </c>
      <c r="R39" s="239">
        <f t="shared" si="19"/>
        <v>0</v>
      </c>
      <c r="S39" s="239">
        <f t="shared" si="19"/>
        <v>0</v>
      </c>
      <c r="T39" s="239">
        <f t="shared" si="19"/>
        <v>0</v>
      </c>
      <c r="U39" s="239">
        <f t="shared" si="19"/>
        <v>0</v>
      </c>
      <c r="V39" s="239">
        <f t="shared" si="19"/>
        <v>0</v>
      </c>
      <c r="W39" s="239">
        <f t="shared" si="19"/>
        <v>0</v>
      </c>
      <c r="X39" s="239">
        <f t="shared" si="19"/>
        <v>0</v>
      </c>
      <c r="Y39" s="239">
        <f t="shared" si="19"/>
        <v>0</v>
      </c>
      <c r="Z39" s="239">
        <f t="shared" si="19"/>
        <v>0</v>
      </c>
      <c r="AA39" s="239">
        <f t="shared" si="19"/>
        <v>0</v>
      </c>
      <c r="AB39" s="239">
        <f t="shared" si="19"/>
        <v>0</v>
      </c>
      <c r="AC39" s="239">
        <f t="shared" si="19"/>
        <v>0</v>
      </c>
      <c r="AD39" s="239">
        <f t="shared" si="19"/>
        <v>0</v>
      </c>
      <c r="AE39" s="239">
        <f t="shared" si="19"/>
        <v>0</v>
      </c>
      <c r="AF39" s="239">
        <f t="shared" si="19"/>
        <v>0</v>
      </c>
      <c r="AG39" s="239">
        <f t="shared" si="19"/>
        <v>0</v>
      </c>
      <c r="AH39" s="239">
        <f t="shared" si="19"/>
        <v>0</v>
      </c>
      <c r="AI39" s="239">
        <f t="shared" si="19"/>
        <v>0</v>
      </c>
      <c r="AJ39" s="239">
        <f t="shared" si="19"/>
        <v>0</v>
      </c>
      <c r="AK39" s="239">
        <f t="shared" si="19"/>
        <v>0</v>
      </c>
      <c r="AL39" s="239">
        <f t="shared" si="19"/>
        <v>0</v>
      </c>
      <c r="AM39" s="239">
        <f t="shared" si="19"/>
        <v>0</v>
      </c>
      <c r="AN39" s="239">
        <f t="shared" si="19"/>
        <v>0</v>
      </c>
      <c r="AO39" s="311">
        <f t="shared" si="19"/>
        <v>0</v>
      </c>
    </row>
    <row r="40" spans="1:255" x14ac:dyDescent="0.35">
      <c r="A40" s="310" t="s">
        <v>398</v>
      </c>
      <c r="B40" s="239">
        <f t="shared" ref="B40:AO40" si="20">IFERROR(B27/-B31,0)</f>
        <v>0</v>
      </c>
      <c r="C40" s="239">
        <f t="shared" si="20"/>
        <v>0</v>
      </c>
      <c r="D40" s="239">
        <f t="shared" si="20"/>
        <v>0</v>
      </c>
      <c r="E40" s="239">
        <f t="shared" si="20"/>
        <v>0</v>
      </c>
      <c r="F40" s="239">
        <f t="shared" si="20"/>
        <v>0</v>
      </c>
      <c r="G40" s="239">
        <f t="shared" si="20"/>
        <v>0</v>
      </c>
      <c r="H40" s="239">
        <f t="shared" si="20"/>
        <v>0</v>
      </c>
      <c r="I40" s="239">
        <f t="shared" si="20"/>
        <v>0</v>
      </c>
      <c r="J40" s="239">
        <f t="shared" si="20"/>
        <v>0</v>
      </c>
      <c r="K40" s="239">
        <f t="shared" si="20"/>
        <v>0</v>
      </c>
      <c r="L40" s="239">
        <f t="shared" si="20"/>
        <v>0</v>
      </c>
      <c r="M40" s="239">
        <f t="shared" si="20"/>
        <v>0</v>
      </c>
      <c r="N40" s="239">
        <f t="shared" si="20"/>
        <v>0</v>
      </c>
      <c r="O40" s="239">
        <f t="shared" si="20"/>
        <v>0</v>
      </c>
      <c r="P40" s="239">
        <f t="shared" si="20"/>
        <v>0</v>
      </c>
      <c r="Q40" s="239">
        <f t="shared" si="20"/>
        <v>0</v>
      </c>
      <c r="R40" s="239">
        <f t="shared" si="20"/>
        <v>0</v>
      </c>
      <c r="S40" s="239">
        <f t="shared" si="20"/>
        <v>0</v>
      </c>
      <c r="T40" s="239">
        <f t="shared" si="20"/>
        <v>0</v>
      </c>
      <c r="U40" s="239">
        <f t="shared" si="20"/>
        <v>0</v>
      </c>
      <c r="V40" s="239">
        <f t="shared" si="20"/>
        <v>0</v>
      </c>
      <c r="W40" s="239">
        <f t="shared" si="20"/>
        <v>0</v>
      </c>
      <c r="X40" s="239">
        <f t="shared" si="20"/>
        <v>0</v>
      </c>
      <c r="Y40" s="239">
        <f t="shared" si="20"/>
        <v>0</v>
      </c>
      <c r="Z40" s="239">
        <f t="shared" si="20"/>
        <v>0</v>
      </c>
      <c r="AA40" s="239">
        <f t="shared" si="20"/>
        <v>0</v>
      </c>
      <c r="AB40" s="239">
        <f t="shared" si="20"/>
        <v>0</v>
      </c>
      <c r="AC40" s="239">
        <f t="shared" si="20"/>
        <v>0</v>
      </c>
      <c r="AD40" s="239">
        <f t="shared" si="20"/>
        <v>0</v>
      </c>
      <c r="AE40" s="239">
        <f t="shared" si="20"/>
        <v>0</v>
      </c>
      <c r="AF40" s="239">
        <f t="shared" si="20"/>
        <v>0</v>
      </c>
      <c r="AG40" s="239">
        <f t="shared" si="20"/>
        <v>0</v>
      </c>
      <c r="AH40" s="239">
        <f t="shared" si="20"/>
        <v>0</v>
      </c>
      <c r="AI40" s="239">
        <f t="shared" si="20"/>
        <v>0</v>
      </c>
      <c r="AJ40" s="239">
        <f t="shared" si="20"/>
        <v>0</v>
      </c>
      <c r="AK40" s="239">
        <f t="shared" si="20"/>
        <v>0</v>
      </c>
      <c r="AL40" s="239">
        <f t="shared" si="20"/>
        <v>0</v>
      </c>
      <c r="AM40" s="239">
        <f t="shared" si="20"/>
        <v>0</v>
      </c>
      <c r="AN40" s="239">
        <f t="shared" si="20"/>
        <v>0</v>
      </c>
      <c r="AO40" s="311">
        <f t="shared" si="20"/>
        <v>0</v>
      </c>
    </row>
    <row r="41" spans="1:255" s="459" customFormat="1" x14ac:dyDescent="0.35">
      <c r="A41" s="310"/>
      <c r="B41" s="616"/>
      <c r="C41" s="616"/>
      <c r="D41" s="616"/>
      <c r="E41" s="616"/>
      <c r="F41" s="616"/>
      <c r="G41" s="616"/>
      <c r="H41" s="616"/>
      <c r="I41" s="616"/>
      <c r="J41" s="616"/>
      <c r="K41" s="616"/>
      <c r="L41" s="616"/>
      <c r="M41" s="616"/>
      <c r="N41" s="616"/>
      <c r="O41" s="616"/>
      <c r="P41" s="616"/>
      <c r="Q41" s="616"/>
      <c r="R41" s="616"/>
      <c r="S41" s="616"/>
      <c r="T41" s="616"/>
      <c r="U41" s="616"/>
      <c r="V41" s="616"/>
      <c r="W41" s="616"/>
      <c r="X41" s="616"/>
      <c r="Y41" s="616"/>
      <c r="Z41" s="616"/>
      <c r="AA41" s="616"/>
      <c r="AB41" s="616"/>
      <c r="AC41" s="616"/>
      <c r="AD41" s="616"/>
      <c r="AE41" s="616"/>
      <c r="AF41" s="616"/>
      <c r="AG41" s="616"/>
      <c r="AH41" s="616"/>
      <c r="AI41" s="616"/>
      <c r="AJ41" s="616"/>
      <c r="AK41" s="616"/>
      <c r="AL41" s="616"/>
      <c r="AM41" s="616"/>
      <c r="AN41" s="616"/>
      <c r="AO41" s="617"/>
    </row>
    <row r="42" spans="1:255" s="66" customFormat="1" ht="16" thickBot="1" x14ac:dyDescent="0.4">
      <c r="A42" s="18" t="s">
        <v>685</v>
      </c>
      <c r="B42" s="618">
        <f>'AmortSched Dev Fee'!E31</f>
        <v>0</v>
      </c>
      <c r="C42" s="618">
        <f>'AmortSched Dev Fee'!F31</f>
        <v>0</v>
      </c>
      <c r="D42" s="618">
        <f>'AmortSched Dev Fee'!G31</f>
        <v>0</v>
      </c>
      <c r="E42" s="618">
        <f>'AmortSched Dev Fee'!H31</f>
        <v>0</v>
      </c>
      <c r="F42" s="618">
        <f>'AmortSched Dev Fee'!I31</f>
        <v>0</v>
      </c>
      <c r="G42" s="618">
        <f>'AmortSched Dev Fee'!J31</f>
        <v>0</v>
      </c>
      <c r="H42" s="618">
        <f>'AmortSched Dev Fee'!K31</f>
        <v>0</v>
      </c>
      <c r="I42" s="618">
        <f>'AmortSched Dev Fee'!L31</f>
        <v>0</v>
      </c>
      <c r="J42" s="618">
        <f>'AmortSched Dev Fee'!M31</f>
        <v>0</v>
      </c>
      <c r="K42" s="618">
        <f>'AmortSched Dev Fee'!N31</f>
        <v>0</v>
      </c>
      <c r="L42" s="618">
        <f>'AmortSched Dev Fee'!O31</f>
        <v>0</v>
      </c>
      <c r="M42" s="618">
        <f>'AmortSched Dev Fee'!P31</f>
        <v>0</v>
      </c>
      <c r="N42" s="618">
        <f>'AmortSched Dev Fee'!Q31</f>
        <v>0</v>
      </c>
      <c r="O42" s="618">
        <f>'AmortSched Dev Fee'!R31</f>
        <v>0</v>
      </c>
      <c r="P42" s="618">
        <f>'AmortSched Dev Fee'!S31</f>
        <v>0</v>
      </c>
      <c r="Q42" s="618">
        <f>'AmortSched Dev Fee'!T31</f>
        <v>0</v>
      </c>
      <c r="R42" s="618">
        <f>'AmortSched Dev Fee'!U31</f>
        <v>0</v>
      </c>
      <c r="S42" s="618">
        <f>'AmortSched Dev Fee'!V31</f>
        <v>0</v>
      </c>
      <c r="T42" s="618">
        <f>'AmortSched Dev Fee'!W31</f>
        <v>0</v>
      </c>
      <c r="U42" s="618">
        <f>'AmortSched Dev Fee'!X31</f>
        <v>0</v>
      </c>
      <c r="V42" s="618">
        <f>'AmortSched Dev Fee'!Y31</f>
        <v>0</v>
      </c>
      <c r="W42" s="618">
        <f>'AmortSched Dev Fee'!Z31</f>
        <v>0</v>
      </c>
      <c r="X42" s="618">
        <f>'AmortSched Dev Fee'!AA31</f>
        <v>0</v>
      </c>
      <c r="Y42" s="618">
        <f>'AmortSched Dev Fee'!AB31</f>
        <v>0</v>
      </c>
      <c r="Z42" s="618">
        <f>'AmortSched Dev Fee'!AC31</f>
        <v>0</v>
      </c>
      <c r="AA42" s="618">
        <f>'AmortSched Dev Fee'!AD31</f>
        <v>0</v>
      </c>
      <c r="AB42" s="618">
        <f>'AmortSched Dev Fee'!AE31</f>
        <v>0</v>
      </c>
      <c r="AC42" s="618">
        <f>'AmortSched Dev Fee'!AF31</f>
        <v>0</v>
      </c>
      <c r="AD42" s="618">
        <f>'AmortSched Dev Fee'!AG31</f>
        <v>0</v>
      </c>
      <c r="AE42" s="618">
        <f>'AmortSched Dev Fee'!AH31</f>
        <v>0</v>
      </c>
      <c r="AF42" s="618">
        <f>'AmortSched Dev Fee'!AI31</f>
        <v>0</v>
      </c>
      <c r="AG42" s="618">
        <f>'AmortSched Dev Fee'!AJ31</f>
        <v>0</v>
      </c>
      <c r="AH42" s="618">
        <f>'AmortSched Dev Fee'!AK31</f>
        <v>0</v>
      </c>
      <c r="AI42" s="618">
        <f>'AmortSched Dev Fee'!AL31</f>
        <v>0</v>
      </c>
      <c r="AJ42" s="618">
        <f>'AmortSched Dev Fee'!AM31</f>
        <v>0</v>
      </c>
      <c r="AK42" s="618">
        <f>'AmortSched Dev Fee'!AN31</f>
        <v>0</v>
      </c>
      <c r="AL42" s="618">
        <f>'AmortSched Dev Fee'!AO31</f>
        <v>0</v>
      </c>
      <c r="AM42" s="618">
        <f>'AmortSched Dev Fee'!AP31</f>
        <v>0</v>
      </c>
      <c r="AN42" s="618">
        <f>'AmortSched Dev Fee'!AQ31</f>
        <v>0</v>
      </c>
      <c r="AO42" s="619">
        <f>'AmortSched Dev Fee'!AR31</f>
        <v>0</v>
      </c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5"/>
      <c r="BR42" s="235"/>
      <c r="BS42" s="235"/>
      <c r="BT42" s="235"/>
      <c r="BU42" s="235"/>
      <c r="BV42" s="235"/>
      <c r="BW42" s="235"/>
      <c r="BX42" s="235"/>
      <c r="BY42" s="235"/>
      <c r="BZ42" s="235"/>
      <c r="CA42" s="235"/>
      <c r="CB42" s="235"/>
      <c r="CC42" s="235"/>
      <c r="CD42" s="235"/>
      <c r="CE42" s="235"/>
      <c r="CF42" s="235"/>
      <c r="CG42" s="235"/>
      <c r="CH42" s="235"/>
      <c r="CI42" s="235"/>
      <c r="CJ42" s="235"/>
      <c r="CK42" s="235"/>
      <c r="CL42" s="235"/>
      <c r="CM42" s="235"/>
      <c r="CN42" s="235"/>
      <c r="CO42" s="235"/>
      <c r="CP42" s="235"/>
      <c r="CQ42" s="235"/>
      <c r="CR42" s="235"/>
      <c r="CS42" s="235"/>
      <c r="CT42" s="235"/>
      <c r="CU42" s="235"/>
      <c r="CV42" s="235"/>
      <c r="CW42" s="235"/>
      <c r="CX42" s="235"/>
      <c r="CY42" s="235"/>
      <c r="CZ42" s="235"/>
      <c r="DA42" s="235"/>
      <c r="DB42" s="235"/>
      <c r="DC42" s="235"/>
      <c r="DD42" s="235"/>
      <c r="DE42" s="235"/>
      <c r="DF42" s="235"/>
      <c r="DG42" s="235"/>
      <c r="DH42" s="235"/>
      <c r="DI42" s="235"/>
      <c r="DJ42" s="235"/>
      <c r="DK42" s="235"/>
      <c r="DL42" s="235"/>
      <c r="DM42" s="235"/>
      <c r="DN42" s="235"/>
      <c r="DO42" s="235"/>
      <c r="DP42" s="235"/>
      <c r="DQ42" s="235"/>
      <c r="DR42" s="235"/>
      <c r="DS42" s="235"/>
      <c r="DT42" s="235"/>
      <c r="DU42" s="235"/>
      <c r="DV42" s="235"/>
      <c r="DW42" s="235"/>
      <c r="DX42" s="235"/>
      <c r="DY42" s="235"/>
      <c r="DZ42" s="235"/>
      <c r="EA42" s="235"/>
      <c r="EB42" s="235"/>
      <c r="EC42" s="235"/>
      <c r="ED42" s="235"/>
      <c r="EE42" s="235"/>
      <c r="EF42" s="235"/>
      <c r="EG42" s="235"/>
      <c r="EH42" s="235"/>
      <c r="EI42" s="235"/>
      <c r="EJ42" s="235"/>
      <c r="EK42" s="235"/>
      <c r="EL42" s="235"/>
      <c r="EM42" s="235"/>
      <c r="EN42" s="235"/>
      <c r="EO42" s="235"/>
      <c r="EP42" s="235"/>
      <c r="EQ42" s="235"/>
      <c r="ER42" s="235"/>
      <c r="ES42" s="235"/>
      <c r="ET42" s="235"/>
      <c r="EU42" s="235"/>
      <c r="EV42" s="235"/>
      <c r="EW42" s="235"/>
      <c r="EX42" s="235"/>
      <c r="EY42" s="235"/>
      <c r="EZ42" s="235"/>
      <c r="FA42" s="235"/>
      <c r="FB42" s="235"/>
      <c r="FC42" s="235"/>
      <c r="FD42" s="235"/>
      <c r="FE42" s="235"/>
      <c r="FF42" s="235"/>
      <c r="FG42" s="235"/>
      <c r="FH42" s="235"/>
      <c r="FI42" s="235"/>
      <c r="FJ42" s="235"/>
      <c r="FK42" s="235"/>
      <c r="FL42" s="235"/>
      <c r="FM42" s="235"/>
      <c r="FN42" s="235"/>
      <c r="FO42" s="235"/>
      <c r="FP42" s="235"/>
      <c r="FQ42" s="235"/>
      <c r="FR42" s="235"/>
      <c r="FS42" s="235"/>
      <c r="FT42" s="235"/>
      <c r="FU42" s="235"/>
      <c r="FV42" s="235"/>
      <c r="FW42" s="235"/>
      <c r="FX42" s="235"/>
      <c r="FY42" s="235"/>
      <c r="FZ42" s="235"/>
      <c r="GA42" s="235"/>
      <c r="GB42" s="235"/>
      <c r="GC42" s="235"/>
      <c r="GD42" s="235"/>
      <c r="GE42" s="235"/>
      <c r="GF42" s="235"/>
      <c r="GG42" s="235"/>
      <c r="GH42" s="235"/>
      <c r="GI42" s="235"/>
      <c r="GJ42" s="235"/>
      <c r="GK42" s="235"/>
      <c r="GL42" s="235"/>
      <c r="GM42" s="235"/>
      <c r="GN42" s="235"/>
      <c r="GO42" s="235"/>
      <c r="GP42" s="235"/>
      <c r="GQ42" s="235"/>
      <c r="GR42" s="235"/>
      <c r="GS42" s="235"/>
      <c r="GT42" s="235"/>
      <c r="GU42" s="235"/>
      <c r="GV42" s="235"/>
      <c r="GW42" s="235"/>
      <c r="GX42" s="235"/>
      <c r="GY42" s="235"/>
      <c r="GZ42" s="235"/>
      <c r="HA42" s="235"/>
      <c r="HB42" s="235"/>
      <c r="HC42" s="235"/>
      <c r="HD42" s="235"/>
      <c r="HE42" s="235"/>
      <c r="HF42" s="235"/>
      <c r="HG42" s="235"/>
      <c r="HH42" s="235"/>
      <c r="HI42" s="235"/>
      <c r="HJ42" s="235"/>
      <c r="HK42" s="235"/>
      <c r="HL42" s="235"/>
      <c r="HM42" s="235"/>
      <c r="HN42" s="235"/>
      <c r="HO42" s="235"/>
      <c r="HP42" s="235"/>
      <c r="HQ42" s="235"/>
      <c r="HR42" s="235"/>
      <c r="HS42" s="235"/>
      <c r="HT42" s="235"/>
      <c r="HU42" s="235"/>
      <c r="HV42" s="235"/>
      <c r="HW42" s="235"/>
      <c r="HX42" s="235"/>
      <c r="HY42" s="235"/>
      <c r="HZ42" s="235"/>
      <c r="IA42" s="235"/>
      <c r="IB42" s="235"/>
      <c r="IC42" s="235"/>
      <c r="ID42" s="235"/>
      <c r="IE42" s="235"/>
      <c r="IF42" s="235"/>
      <c r="IG42" s="235"/>
      <c r="IH42" s="235"/>
      <c r="II42" s="235"/>
      <c r="IJ42" s="235"/>
      <c r="IK42" s="235"/>
      <c r="IL42" s="235"/>
      <c r="IM42" s="235"/>
      <c r="IN42" s="235"/>
      <c r="IO42" s="235"/>
      <c r="IP42" s="235"/>
      <c r="IQ42" s="235"/>
      <c r="IR42" s="235"/>
      <c r="IS42" s="235"/>
      <c r="IT42" s="235"/>
      <c r="IU42" s="235"/>
    </row>
    <row r="43" spans="1:255" s="459" customFormat="1" ht="16" thickTop="1" x14ac:dyDescent="0.35">
      <c r="A43" s="14" t="s">
        <v>684</v>
      </c>
      <c r="B43" s="616">
        <f>B42+B38</f>
        <v>0</v>
      </c>
      <c r="C43" s="616">
        <f t="shared" ref="C43:AO43" si="21">C42+C38</f>
        <v>0</v>
      </c>
      <c r="D43" s="616">
        <f t="shared" si="21"/>
        <v>0</v>
      </c>
      <c r="E43" s="616">
        <f t="shared" si="21"/>
        <v>0</v>
      </c>
      <c r="F43" s="616">
        <f t="shared" si="21"/>
        <v>0</v>
      </c>
      <c r="G43" s="616">
        <f t="shared" si="21"/>
        <v>0</v>
      </c>
      <c r="H43" s="616">
        <f t="shared" si="21"/>
        <v>0</v>
      </c>
      <c r="I43" s="616">
        <f t="shared" si="21"/>
        <v>0</v>
      </c>
      <c r="J43" s="616">
        <f t="shared" si="21"/>
        <v>0</v>
      </c>
      <c r="K43" s="616">
        <f t="shared" si="21"/>
        <v>0</v>
      </c>
      <c r="L43" s="616">
        <f t="shared" si="21"/>
        <v>0</v>
      </c>
      <c r="M43" s="616">
        <f t="shared" si="21"/>
        <v>0</v>
      </c>
      <c r="N43" s="616">
        <f t="shared" si="21"/>
        <v>0</v>
      </c>
      <c r="O43" s="616">
        <f t="shared" si="21"/>
        <v>0</v>
      </c>
      <c r="P43" s="616">
        <f t="shared" si="21"/>
        <v>0</v>
      </c>
      <c r="Q43" s="616">
        <f t="shared" si="21"/>
        <v>0</v>
      </c>
      <c r="R43" s="616">
        <f t="shared" si="21"/>
        <v>0</v>
      </c>
      <c r="S43" s="616">
        <f t="shared" si="21"/>
        <v>0</v>
      </c>
      <c r="T43" s="616">
        <f t="shared" si="21"/>
        <v>0</v>
      </c>
      <c r="U43" s="616">
        <f t="shared" si="21"/>
        <v>0</v>
      </c>
      <c r="V43" s="616">
        <f t="shared" si="21"/>
        <v>0</v>
      </c>
      <c r="W43" s="616">
        <f t="shared" si="21"/>
        <v>0</v>
      </c>
      <c r="X43" s="616">
        <f t="shared" si="21"/>
        <v>0</v>
      </c>
      <c r="Y43" s="616">
        <f t="shared" si="21"/>
        <v>0</v>
      </c>
      <c r="Z43" s="616">
        <f t="shared" si="21"/>
        <v>0</v>
      </c>
      <c r="AA43" s="616">
        <f t="shared" si="21"/>
        <v>0</v>
      </c>
      <c r="AB43" s="616">
        <f t="shared" si="21"/>
        <v>0</v>
      </c>
      <c r="AC43" s="616">
        <f t="shared" si="21"/>
        <v>0</v>
      </c>
      <c r="AD43" s="616">
        <f t="shared" si="21"/>
        <v>0</v>
      </c>
      <c r="AE43" s="616">
        <f t="shared" si="21"/>
        <v>0</v>
      </c>
      <c r="AF43" s="616">
        <f t="shared" si="21"/>
        <v>0</v>
      </c>
      <c r="AG43" s="616">
        <f t="shared" si="21"/>
        <v>0</v>
      </c>
      <c r="AH43" s="616">
        <f t="shared" si="21"/>
        <v>0</v>
      </c>
      <c r="AI43" s="616">
        <f t="shared" si="21"/>
        <v>0</v>
      </c>
      <c r="AJ43" s="616">
        <f t="shared" si="21"/>
        <v>0</v>
      </c>
      <c r="AK43" s="616">
        <f t="shared" si="21"/>
        <v>0</v>
      </c>
      <c r="AL43" s="616">
        <f t="shared" si="21"/>
        <v>0</v>
      </c>
      <c r="AM43" s="616">
        <f t="shared" si="21"/>
        <v>0</v>
      </c>
      <c r="AN43" s="616">
        <f t="shared" si="21"/>
        <v>0</v>
      </c>
      <c r="AO43" s="620">
        <f t="shared" si="21"/>
        <v>0</v>
      </c>
    </row>
    <row r="44" spans="1:255" x14ac:dyDescent="0.35">
      <c r="A44" s="309"/>
      <c r="B44" s="610"/>
      <c r="C44" s="610"/>
      <c r="D44" s="610"/>
      <c r="E44" s="610"/>
      <c r="F44" s="610"/>
      <c r="G44" s="610"/>
      <c r="H44" s="610"/>
      <c r="I44" s="610"/>
      <c r="J44" s="610"/>
      <c r="K44" s="610"/>
      <c r="L44" s="610"/>
      <c r="M44" s="610"/>
      <c r="N44" s="610"/>
      <c r="O44" s="610"/>
      <c r="P44" s="610"/>
      <c r="Q44" s="610"/>
      <c r="R44" s="610"/>
      <c r="S44" s="610"/>
      <c r="T44" s="610"/>
      <c r="U44" s="610"/>
      <c r="V44" s="610"/>
      <c r="W44" s="610"/>
      <c r="X44" s="610"/>
      <c r="Y44" s="610"/>
      <c r="Z44" s="610"/>
      <c r="AA44" s="610"/>
      <c r="AB44" s="610"/>
      <c r="AC44" s="610"/>
      <c r="AD44" s="610"/>
      <c r="AE44" s="610"/>
      <c r="AF44" s="610"/>
      <c r="AG44" s="610"/>
      <c r="AH44" s="610"/>
      <c r="AI44" s="610"/>
      <c r="AJ44" s="610"/>
      <c r="AK44" s="610"/>
      <c r="AL44" s="610"/>
      <c r="AM44" s="610"/>
      <c r="AN44" s="610"/>
      <c r="AO44" s="611"/>
    </row>
    <row r="45" spans="1:255" s="459" customFormat="1" x14ac:dyDescent="0.35">
      <c r="A45" s="511" t="s">
        <v>691</v>
      </c>
      <c r="B45" s="610"/>
      <c r="C45" s="610"/>
      <c r="D45" s="610"/>
      <c r="E45" s="610"/>
      <c r="F45" s="610"/>
      <c r="G45" s="610"/>
      <c r="H45" s="610"/>
      <c r="I45" s="610"/>
      <c r="J45" s="610"/>
      <c r="K45" s="610"/>
      <c r="L45" s="610"/>
      <c r="M45" s="610"/>
      <c r="N45" s="610"/>
      <c r="O45" s="610"/>
      <c r="P45" s="610"/>
      <c r="Q45" s="610"/>
      <c r="R45" s="610"/>
      <c r="S45" s="610"/>
      <c r="T45" s="610"/>
      <c r="U45" s="610"/>
      <c r="V45" s="610"/>
      <c r="W45" s="610"/>
      <c r="X45" s="610"/>
      <c r="Y45" s="610"/>
      <c r="Z45" s="610"/>
      <c r="AA45" s="610"/>
      <c r="AB45" s="610"/>
      <c r="AC45" s="610"/>
      <c r="AD45" s="610"/>
      <c r="AE45" s="610"/>
      <c r="AF45" s="610"/>
      <c r="AG45" s="610"/>
      <c r="AH45" s="610"/>
      <c r="AI45" s="610"/>
      <c r="AJ45" s="610"/>
      <c r="AK45" s="610"/>
      <c r="AL45" s="610"/>
      <c r="AM45" s="610"/>
      <c r="AN45" s="610"/>
      <c r="AO45" s="611"/>
    </row>
    <row r="46" spans="1:255" s="459" customFormat="1" x14ac:dyDescent="0.35">
      <c r="A46" s="309"/>
      <c r="B46" s="610"/>
      <c r="C46" s="610"/>
      <c r="D46" s="610"/>
      <c r="E46" s="610"/>
      <c r="F46" s="610"/>
      <c r="G46" s="610"/>
      <c r="H46" s="610"/>
      <c r="I46" s="610"/>
      <c r="J46" s="610"/>
      <c r="K46" s="610"/>
      <c r="L46" s="610"/>
      <c r="M46" s="610"/>
      <c r="N46" s="610"/>
      <c r="O46" s="610"/>
      <c r="P46" s="610"/>
      <c r="Q46" s="610"/>
      <c r="R46" s="610"/>
      <c r="S46" s="610"/>
      <c r="T46" s="610"/>
      <c r="U46" s="610"/>
      <c r="V46" s="610"/>
      <c r="W46" s="610"/>
      <c r="X46" s="610"/>
      <c r="Y46" s="610"/>
      <c r="Z46" s="610"/>
      <c r="AA46" s="610"/>
      <c r="AB46" s="610"/>
      <c r="AC46" s="610"/>
      <c r="AD46" s="610"/>
      <c r="AE46" s="610"/>
      <c r="AF46" s="610"/>
      <c r="AG46" s="610"/>
      <c r="AH46" s="610"/>
      <c r="AI46" s="610"/>
      <c r="AJ46" s="610"/>
      <c r="AK46" s="610"/>
      <c r="AL46" s="610"/>
      <c r="AM46" s="610"/>
      <c r="AN46" s="610"/>
      <c r="AO46" s="611"/>
    </row>
    <row r="47" spans="1:255" x14ac:dyDescent="0.35">
      <c r="A47" s="233" t="s">
        <v>686</v>
      </c>
      <c r="B47" s="601">
        <f t="shared" ref="B47:AO47" si="22">B43*0.5</f>
        <v>0</v>
      </c>
      <c r="C47" s="601">
        <f t="shared" si="22"/>
        <v>0</v>
      </c>
      <c r="D47" s="601">
        <f t="shared" si="22"/>
        <v>0</v>
      </c>
      <c r="E47" s="601">
        <f t="shared" si="22"/>
        <v>0</v>
      </c>
      <c r="F47" s="601">
        <f t="shared" si="22"/>
        <v>0</v>
      </c>
      <c r="G47" s="601">
        <f t="shared" si="22"/>
        <v>0</v>
      </c>
      <c r="H47" s="601">
        <f t="shared" si="22"/>
        <v>0</v>
      </c>
      <c r="I47" s="601">
        <f t="shared" si="22"/>
        <v>0</v>
      </c>
      <c r="J47" s="601">
        <f t="shared" si="22"/>
        <v>0</v>
      </c>
      <c r="K47" s="601">
        <f t="shared" si="22"/>
        <v>0</v>
      </c>
      <c r="L47" s="601">
        <f t="shared" si="22"/>
        <v>0</v>
      </c>
      <c r="M47" s="601">
        <f t="shared" si="22"/>
        <v>0</v>
      </c>
      <c r="N47" s="601">
        <f t="shared" si="22"/>
        <v>0</v>
      </c>
      <c r="O47" s="601">
        <f t="shared" si="22"/>
        <v>0</v>
      </c>
      <c r="P47" s="601">
        <f t="shared" si="22"/>
        <v>0</v>
      </c>
      <c r="Q47" s="601">
        <f t="shared" si="22"/>
        <v>0</v>
      </c>
      <c r="R47" s="601">
        <f t="shared" si="22"/>
        <v>0</v>
      </c>
      <c r="S47" s="601">
        <f t="shared" si="22"/>
        <v>0</v>
      </c>
      <c r="T47" s="601">
        <f t="shared" si="22"/>
        <v>0</v>
      </c>
      <c r="U47" s="601">
        <f t="shared" si="22"/>
        <v>0</v>
      </c>
      <c r="V47" s="601">
        <f t="shared" si="22"/>
        <v>0</v>
      </c>
      <c r="W47" s="601">
        <f t="shared" si="22"/>
        <v>0</v>
      </c>
      <c r="X47" s="601">
        <f t="shared" si="22"/>
        <v>0</v>
      </c>
      <c r="Y47" s="601">
        <f t="shared" si="22"/>
        <v>0</v>
      </c>
      <c r="Z47" s="601">
        <f t="shared" si="22"/>
        <v>0</v>
      </c>
      <c r="AA47" s="601">
        <f t="shared" si="22"/>
        <v>0</v>
      </c>
      <c r="AB47" s="601">
        <f t="shared" si="22"/>
        <v>0</v>
      </c>
      <c r="AC47" s="601">
        <f t="shared" si="22"/>
        <v>0</v>
      </c>
      <c r="AD47" s="601">
        <f t="shared" si="22"/>
        <v>0</v>
      </c>
      <c r="AE47" s="601">
        <f t="shared" si="22"/>
        <v>0</v>
      </c>
      <c r="AF47" s="601">
        <f t="shared" si="22"/>
        <v>0</v>
      </c>
      <c r="AG47" s="601">
        <f t="shared" si="22"/>
        <v>0</v>
      </c>
      <c r="AH47" s="601">
        <f t="shared" si="22"/>
        <v>0</v>
      </c>
      <c r="AI47" s="601">
        <f t="shared" si="22"/>
        <v>0</v>
      </c>
      <c r="AJ47" s="601">
        <f t="shared" si="22"/>
        <v>0</v>
      </c>
      <c r="AK47" s="601">
        <f t="shared" si="22"/>
        <v>0</v>
      </c>
      <c r="AL47" s="601">
        <f t="shared" si="22"/>
        <v>0</v>
      </c>
      <c r="AM47" s="601">
        <f t="shared" si="22"/>
        <v>0</v>
      </c>
      <c r="AN47" s="601">
        <f t="shared" si="22"/>
        <v>0</v>
      </c>
      <c r="AO47" s="602">
        <f t="shared" si="22"/>
        <v>0</v>
      </c>
    </row>
    <row r="48" spans="1:255" ht="20.65" customHeight="1" thickBot="1" x14ac:dyDescent="0.4">
      <c r="A48" s="27" t="s">
        <v>534</v>
      </c>
      <c r="B48" s="621">
        <f>'City Loan (Soft)'!E56</f>
        <v>0</v>
      </c>
      <c r="C48" s="621">
        <f>'City Loan (Soft)'!F56</f>
        <v>0</v>
      </c>
      <c r="D48" s="621">
        <f>'City Loan (Soft)'!G56</f>
        <v>0</v>
      </c>
      <c r="E48" s="621">
        <f>'City Loan (Soft)'!H56</f>
        <v>0</v>
      </c>
      <c r="F48" s="621">
        <f>'City Loan (Soft)'!I56</f>
        <v>0</v>
      </c>
      <c r="G48" s="621">
        <f>'City Loan (Soft)'!J56</f>
        <v>0</v>
      </c>
      <c r="H48" s="621">
        <f>'City Loan (Soft)'!K56</f>
        <v>0</v>
      </c>
      <c r="I48" s="621">
        <f>'City Loan (Soft)'!L56</f>
        <v>0</v>
      </c>
      <c r="J48" s="621">
        <f>'City Loan (Soft)'!M56</f>
        <v>0</v>
      </c>
      <c r="K48" s="621">
        <f>'City Loan (Soft)'!N56</f>
        <v>0</v>
      </c>
      <c r="L48" s="621">
        <f>'City Loan (Soft)'!O56</f>
        <v>0</v>
      </c>
      <c r="M48" s="621">
        <f>'City Loan (Soft)'!P56</f>
        <v>0</v>
      </c>
      <c r="N48" s="621">
        <f>'City Loan (Soft)'!Q56</f>
        <v>0</v>
      </c>
      <c r="O48" s="621">
        <f>'City Loan (Soft)'!R56</f>
        <v>0</v>
      </c>
      <c r="P48" s="621">
        <f>'City Loan (Soft)'!S56</f>
        <v>0</v>
      </c>
      <c r="Q48" s="621">
        <f>'City Loan (Soft)'!T56</f>
        <v>0</v>
      </c>
      <c r="R48" s="621">
        <f>'City Loan (Soft)'!U56</f>
        <v>0</v>
      </c>
      <c r="S48" s="621">
        <f>'City Loan (Soft)'!V56</f>
        <v>0</v>
      </c>
      <c r="T48" s="621">
        <f>'City Loan (Soft)'!W56</f>
        <v>0</v>
      </c>
      <c r="U48" s="621">
        <f>'City Loan (Soft)'!X56</f>
        <v>0</v>
      </c>
      <c r="V48" s="621">
        <f>'City Loan (Soft)'!Y56</f>
        <v>0</v>
      </c>
      <c r="W48" s="621">
        <f>'City Loan (Soft)'!Z56</f>
        <v>0</v>
      </c>
      <c r="X48" s="621">
        <f>'City Loan (Soft)'!AA56</f>
        <v>0</v>
      </c>
      <c r="Y48" s="621">
        <f>'City Loan (Soft)'!AB56</f>
        <v>0</v>
      </c>
      <c r="Z48" s="621">
        <f>'City Loan (Soft)'!AC56</f>
        <v>0</v>
      </c>
      <c r="AA48" s="621">
        <f>'City Loan (Soft)'!AD56</f>
        <v>0</v>
      </c>
      <c r="AB48" s="621">
        <f>'City Loan (Soft)'!AE56</f>
        <v>0</v>
      </c>
      <c r="AC48" s="621">
        <f>'City Loan (Soft)'!AF56</f>
        <v>0</v>
      </c>
      <c r="AD48" s="621">
        <f>'City Loan (Soft)'!AG56</f>
        <v>0</v>
      </c>
      <c r="AE48" s="621">
        <f>'City Loan (Soft)'!AH56</f>
        <v>0</v>
      </c>
      <c r="AF48" s="621">
        <f>'City Loan (Soft)'!AI56</f>
        <v>0</v>
      </c>
      <c r="AG48" s="621">
        <f>'City Loan (Soft)'!AJ56</f>
        <v>0</v>
      </c>
      <c r="AH48" s="621">
        <f>'City Loan (Soft)'!AK56</f>
        <v>0</v>
      </c>
      <c r="AI48" s="621">
        <f>'City Loan (Soft)'!AL56</f>
        <v>0</v>
      </c>
      <c r="AJ48" s="621">
        <f>'City Loan (Soft)'!AM56</f>
        <v>0</v>
      </c>
      <c r="AK48" s="621">
        <f>'City Loan (Soft)'!AN56</f>
        <v>0</v>
      </c>
      <c r="AL48" s="621">
        <f>'City Loan (Soft)'!AO56</f>
        <v>0</v>
      </c>
      <c r="AM48" s="621">
        <f>'City Loan (Soft)'!AP56</f>
        <v>0</v>
      </c>
      <c r="AN48" s="621">
        <f>'City Loan (Soft)'!AQ56</f>
        <v>0</v>
      </c>
      <c r="AO48" s="622">
        <f>'City Loan (Soft)'!AR56</f>
        <v>0</v>
      </c>
    </row>
    <row r="49" spans="1:255" ht="16" thickTop="1" x14ac:dyDescent="0.35">
      <c r="A49" s="201" t="s">
        <v>539</v>
      </c>
      <c r="B49" s="623">
        <f>SUM(B48)</f>
        <v>0</v>
      </c>
      <c r="C49" s="623">
        <f t="shared" ref="C49:AO49" si="23">SUM(C48)</f>
        <v>0</v>
      </c>
      <c r="D49" s="623">
        <f t="shared" si="23"/>
        <v>0</v>
      </c>
      <c r="E49" s="623">
        <f t="shared" si="23"/>
        <v>0</v>
      </c>
      <c r="F49" s="623">
        <f t="shared" si="23"/>
        <v>0</v>
      </c>
      <c r="G49" s="623">
        <f t="shared" si="23"/>
        <v>0</v>
      </c>
      <c r="H49" s="623">
        <f t="shared" si="23"/>
        <v>0</v>
      </c>
      <c r="I49" s="623">
        <f t="shared" si="23"/>
        <v>0</v>
      </c>
      <c r="J49" s="623">
        <f t="shared" si="23"/>
        <v>0</v>
      </c>
      <c r="K49" s="623">
        <f t="shared" si="23"/>
        <v>0</v>
      </c>
      <c r="L49" s="623">
        <f t="shared" si="23"/>
        <v>0</v>
      </c>
      <c r="M49" s="623">
        <f t="shared" si="23"/>
        <v>0</v>
      </c>
      <c r="N49" s="623">
        <f t="shared" si="23"/>
        <v>0</v>
      </c>
      <c r="O49" s="623">
        <f t="shared" si="23"/>
        <v>0</v>
      </c>
      <c r="P49" s="623">
        <f t="shared" si="23"/>
        <v>0</v>
      </c>
      <c r="Q49" s="623">
        <f t="shared" si="23"/>
        <v>0</v>
      </c>
      <c r="R49" s="623">
        <f t="shared" si="23"/>
        <v>0</v>
      </c>
      <c r="S49" s="623">
        <f t="shared" si="23"/>
        <v>0</v>
      </c>
      <c r="T49" s="623">
        <f t="shared" si="23"/>
        <v>0</v>
      </c>
      <c r="U49" s="623">
        <f t="shared" si="23"/>
        <v>0</v>
      </c>
      <c r="V49" s="623">
        <f t="shared" si="23"/>
        <v>0</v>
      </c>
      <c r="W49" s="623">
        <f t="shared" si="23"/>
        <v>0</v>
      </c>
      <c r="X49" s="623">
        <f t="shared" si="23"/>
        <v>0</v>
      </c>
      <c r="Y49" s="623">
        <f t="shared" si="23"/>
        <v>0</v>
      </c>
      <c r="Z49" s="623">
        <f t="shared" si="23"/>
        <v>0</v>
      </c>
      <c r="AA49" s="623">
        <f t="shared" si="23"/>
        <v>0</v>
      </c>
      <c r="AB49" s="623">
        <f t="shared" si="23"/>
        <v>0</v>
      </c>
      <c r="AC49" s="623">
        <f t="shared" si="23"/>
        <v>0</v>
      </c>
      <c r="AD49" s="623">
        <f t="shared" si="23"/>
        <v>0</v>
      </c>
      <c r="AE49" s="623">
        <f t="shared" si="23"/>
        <v>0</v>
      </c>
      <c r="AF49" s="623">
        <f t="shared" si="23"/>
        <v>0</v>
      </c>
      <c r="AG49" s="623">
        <f t="shared" si="23"/>
        <v>0</v>
      </c>
      <c r="AH49" s="623">
        <f t="shared" si="23"/>
        <v>0</v>
      </c>
      <c r="AI49" s="623">
        <f t="shared" si="23"/>
        <v>0</v>
      </c>
      <c r="AJ49" s="623">
        <f t="shared" si="23"/>
        <v>0</v>
      </c>
      <c r="AK49" s="623">
        <f t="shared" si="23"/>
        <v>0</v>
      </c>
      <c r="AL49" s="623">
        <f t="shared" si="23"/>
        <v>0</v>
      </c>
      <c r="AM49" s="623">
        <f t="shared" si="23"/>
        <v>0</v>
      </c>
      <c r="AN49" s="623">
        <f t="shared" si="23"/>
        <v>0</v>
      </c>
      <c r="AO49" s="624">
        <f t="shared" si="23"/>
        <v>0</v>
      </c>
    </row>
    <row r="50" spans="1:255" x14ac:dyDescent="0.35">
      <c r="A50" s="319" t="s">
        <v>688</v>
      </c>
      <c r="B50" s="601">
        <f>B49+B47</f>
        <v>0</v>
      </c>
      <c r="C50" s="601">
        <f>IF(B50&lt;0,C49+C47+B50,C47+C49)</f>
        <v>0</v>
      </c>
      <c r="D50" s="601">
        <f t="shared" ref="D50:AO50" si="24">IF(C50&lt;0,D49+D47+C50,D47+D49)</f>
        <v>0</v>
      </c>
      <c r="E50" s="601">
        <f t="shared" si="24"/>
        <v>0</v>
      </c>
      <c r="F50" s="601">
        <f t="shared" si="24"/>
        <v>0</v>
      </c>
      <c r="G50" s="601">
        <f t="shared" si="24"/>
        <v>0</v>
      </c>
      <c r="H50" s="601">
        <f t="shared" si="24"/>
        <v>0</v>
      </c>
      <c r="I50" s="601">
        <f t="shared" si="24"/>
        <v>0</v>
      </c>
      <c r="J50" s="601">
        <f t="shared" si="24"/>
        <v>0</v>
      </c>
      <c r="K50" s="601">
        <f t="shared" si="24"/>
        <v>0</v>
      </c>
      <c r="L50" s="601">
        <f t="shared" si="24"/>
        <v>0</v>
      </c>
      <c r="M50" s="601">
        <f t="shared" si="24"/>
        <v>0</v>
      </c>
      <c r="N50" s="601">
        <f t="shared" si="24"/>
        <v>0</v>
      </c>
      <c r="O50" s="601">
        <f t="shared" si="24"/>
        <v>0</v>
      </c>
      <c r="P50" s="601">
        <f t="shared" si="24"/>
        <v>0</v>
      </c>
      <c r="Q50" s="601">
        <f t="shared" si="24"/>
        <v>0</v>
      </c>
      <c r="R50" s="601">
        <f t="shared" si="24"/>
        <v>0</v>
      </c>
      <c r="S50" s="601">
        <f t="shared" si="24"/>
        <v>0</v>
      </c>
      <c r="T50" s="601">
        <f t="shared" si="24"/>
        <v>0</v>
      </c>
      <c r="U50" s="601">
        <f t="shared" si="24"/>
        <v>0</v>
      </c>
      <c r="V50" s="601">
        <f t="shared" si="24"/>
        <v>0</v>
      </c>
      <c r="W50" s="601">
        <f t="shared" si="24"/>
        <v>0</v>
      </c>
      <c r="X50" s="601">
        <f t="shared" si="24"/>
        <v>0</v>
      </c>
      <c r="Y50" s="601">
        <f t="shared" si="24"/>
        <v>0</v>
      </c>
      <c r="Z50" s="601">
        <f t="shared" si="24"/>
        <v>0</v>
      </c>
      <c r="AA50" s="601">
        <f t="shared" si="24"/>
        <v>0</v>
      </c>
      <c r="AB50" s="601">
        <f t="shared" si="24"/>
        <v>0</v>
      </c>
      <c r="AC50" s="601">
        <f t="shared" si="24"/>
        <v>0</v>
      </c>
      <c r="AD50" s="601">
        <f t="shared" si="24"/>
        <v>0</v>
      </c>
      <c r="AE50" s="601">
        <f t="shared" si="24"/>
        <v>0</v>
      </c>
      <c r="AF50" s="601">
        <f t="shared" si="24"/>
        <v>0</v>
      </c>
      <c r="AG50" s="601">
        <f t="shared" si="24"/>
        <v>0</v>
      </c>
      <c r="AH50" s="601">
        <f t="shared" si="24"/>
        <v>0</v>
      </c>
      <c r="AI50" s="601">
        <f t="shared" si="24"/>
        <v>0</v>
      </c>
      <c r="AJ50" s="601">
        <f t="shared" si="24"/>
        <v>0</v>
      </c>
      <c r="AK50" s="601">
        <f t="shared" si="24"/>
        <v>0</v>
      </c>
      <c r="AL50" s="601">
        <f t="shared" si="24"/>
        <v>0</v>
      </c>
      <c r="AM50" s="601">
        <f t="shared" si="24"/>
        <v>0</v>
      </c>
      <c r="AN50" s="601">
        <f t="shared" si="24"/>
        <v>0</v>
      </c>
      <c r="AO50" s="602">
        <f t="shared" si="24"/>
        <v>0</v>
      </c>
    </row>
    <row r="51" spans="1:255" x14ac:dyDescent="0.35">
      <c r="A51" s="27"/>
      <c r="B51" s="610"/>
      <c r="C51" s="610"/>
      <c r="D51" s="610"/>
      <c r="E51" s="610"/>
      <c r="F51" s="610"/>
      <c r="G51" s="610"/>
      <c r="H51" s="610"/>
      <c r="I51" s="610"/>
      <c r="J51" s="610"/>
      <c r="K51" s="610"/>
      <c r="L51" s="610"/>
      <c r="M51" s="610"/>
      <c r="N51" s="610"/>
      <c r="O51" s="610"/>
      <c r="P51" s="610"/>
      <c r="Q51" s="610"/>
      <c r="R51" s="610"/>
      <c r="S51" s="610"/>
      <c r="T51" s="610"/>
      <c r="U51" s="610"/>
      <c r="V51" s="610"/>
      <c r="W51" s="610"/>
      <c r="X51" s="610"/>
      <c r="Y51" s="610"/>
      <c r="Z51" s="610"/>
      <c r="AA51" s="610"/>
      <c r="AB51" s="610"/>
      <c r="AC51" s="610"/>
      <c r="AD51" s="610"/>
      <c r="AE51" s="610"/>
      <c r="AF51" s="610"/>
      <c r="AG51" s="610"/>
      <c r="AH51" s="610"/>
      <c r="AI51" s="610"/>
      <c r="AJ51" s="610"/>
      <c r="AK51" s="610"/>
      <c r="AL51" s="610"/>
      <c r="AM51" s="610"/>
      <c r="AN51" s="610"/>
      <c r="AO51" s="611"/>
    </row>
    <row r="52" spans="1:255" s="26" customFormat="1" x14ac:dyDescent="0.35">
      <c r="A52" s="233" t="s">
        <v>687</v>
      </c>
      <c r="B52" s="601">
        <f t="shared" ref="B52:AO52" si="25">B43*0.5</f>
        <v>0</v>
      </c>
      <c r="C52" s="601">
        <f t="shared" si="25"/>
        <v>0</v>
      </c>
      <c r="D52" s="601">
        <f t="shared" si="25"/>
        <v>0</v>
      </c>
      <c r="E52" s="601">
        <f t="shared" si="25"/>
        <v>0</v>
      </c>
      <c r="F52" s="601">
        <f t="shared" si="25"/>
        <v>0</v>
      </c>
      <c r="G52" s="601">
        <f t="shared" si="25"/>
        <v>0</v>
      </c>
      <c r="H52" s="601">
        <f t="shared" si="25"/>
        <v>0</v>
      </c>
      <c r="I52" s="601">
        <f t="shared" si="25"/>
        <v>0</v>
      </c>
      <c r="J52" s="601">
        <f t="shared" si="25"/>
        <v>0</v>
      </c>
      <c r="K52" s="601">
        <f t="shared" si="25"/>
        <v>0</v>
      </c>
      <c r="L52" s="601">
        <f t="shared" si="25"/>
        <v>0</v>
      </c>
      <c r="M52" s="601">
        <f t="shared" si="25"/>
        <v>0</v>
      </c>
      <c r="N52" s="601">
        <f t="shared" si="25"/>
        <v>0</v>
      </c>
      <c r="O52" s="601">
        <f t="shared" si="25"/>
        <v>0</v>
      </c>
      <c r="P52" s="601">
        <f t="shared" si="25"/>
        <v>0</v>
      </c>
      <c r="Q52" s="601">
        <f t="shared" si="25"/>
        <v>0</v>
      </c>
      <c r="R52" s="601">
        <f t="shared" si="25"/>
        <v>0</v>
      </c>
      <c r="S52" s="601">
        <f t="shared" si="25"/>
        <v>0</v>
      </c>
      <c r="T52" s="601">
        <f t="shared" si="25"/>
        <v>0</v>
      </c>
      <c r="U52" s="601">
        <f t="shared" si="25"/>
        <v>0</v>
      </c>
      <c r="V52" s="601">
        <f t="shared" si="25"/>
        <v>0</v>
      </c>
      <c r="W52" s="601">
        <f t="shared" si="25"/>
        <v>0</v>
      </c>
      <c r="X52" s="601">
        <f t="shared" si="25"/>
        <v>0</v>
      </c>
      <c r="Y52" s="601">
        <f t="shared" si="25"/>
        <v>0</v>
      </c>
      <c r="Z52" s="601">
        <f t="shared" si="25"/>
        <v>0</v>
      </c>
      <c r="AA52" s="601">
        <f t="shared" si="25"/>
        <v>0</v>
      </c>
      <c r="AB52" s="601">
        <f t="shared" si="25"/>
        <v>0</v>
      </c>
      <c r="AC52" s="601">
        <f t="shared" si="25"/>
        <v>0</v>
      </c>
      <c r="AD52" s="601">
        <f t="shared" si="25"/>
        <v>0</v>
      </c>
      <c r="AE52" s="601">
        <f t="shared" si="25"/>
        <v>0</v>
      </c>
      <c r="AF52" s="601">
        <f t="shared" si="25"/>
        <v>0</v>
      </c>
      <c r="AG52" s="601">
        <f t="shared" si="25"/>
        <v>0</v>
      </c>
      <c r="AH52" s="601">
        <f t="shared" si="25"/>
        <v>0</v>
      </c>
      <c r="AI52" s="601">
        <f t="shared" si="25"/>
        <v>0</v>
      </c>
      <c r="AJ52" s="601">
        <f t="shared" si="25"/>
        <v>0</v>
      </c>
      <c r="AK52" s="601">
        <f t="shared" si="25"/>
        <v>0</v>
      </c>
      <c r="AL52" s="601">
        <f t="shared" si="25"/>
        <v>0</v>
      </c>
      <c r="AM52" s="601">
        <f t="shared" si="25"/>
        <v>0</v>
      </c>
      <c r="AN52" s="601">
        <f t="shared" si="25"/>
        <v>0</v>
      </c>
      <c r="AO52" s="602">
        <f t="shared" si="25"/>
        <v>0</v>
      </c>
    </row>
    <row r="53" spans="1:255" s="26" customFormat="1" x14ac:dyDescent="0.35">
      <c r="A53" s="233" t="s">
        <v>690</v>
      </c>
      <c r="B53" s="601">
        <f>IF(B50&gt;0,B50,0)</f>
        <v>0</v>
      </c>
      <c r="C53" s="601">
        <f t="shared" ref="C53:AO53" si="26">IF(C50&gt;0,C50,0)</f>
        <v>0</v>
      </c>
      <c r="D53" s="601">
        <f t="shared" si="26"/>
        <v>0</v>
      </c>
      <c r="E53" s="601">
        <f t="shared" si="26"/>
        <v>0</v>
      </c>
      <c r="F53" s="601">
        <f t="shared" si="26"/>
        <v>0</v>
      </c>
      <c r="G53" s="601">
        <f t="shared" si="26"/>
        <v>0</v>
      </c>
      <c r="H53" s="601">
        <f t="shared" si="26"/>
        <v>0</v>
      </c>
      <c r="I53" s="601">
        <f t="shared" si="26"/>
        <v>0</v>
      </c>
      <c r="J53" s="601">
        <f t="shared" si="26"/>
        <v>0</v>
      </c>
      <c r="K53" s="601">
        <f t="shared" si="26"/>
        <v>0</v>
      </c>
      <c r="L53" s="601">
        <f t="shared" si="26"/>
        <v>0</v>
      </c>
      <c r="M53" s="601">
        <f t="shared" si="26"/>
        <v>0</v>
      </c>
      <c r="N53" s="601">
        <f t="shared" si="26"/>
        <v>0</v>
      </c>
      <c r="O53" s="601">
        <f t="shared" si="26"/>
        <v>0</v>
      </c>
      <c r="P53" s="601">
        <f t="shared" si="26"/>
        <v>0</v>
      </c>
      <c r="Q53" s="601">
        <f t="shared" si="26"/>
        <v>0</v>
      </c>
      <c r="R53" s="601">
        <f t="shared" si="26"/>
        <v>0</v>
      </c>
      <c r="S53" s="601">
        <f t="shared" si="26"/>
        <v>0</v>
      </c>
      <c r="T53" s="601">
        <f t="shared" si="26"/>
        <v>0</v>
      </c>
      <c r="U53" s="601">
        <f t="shared" si="26"/>
        <v>0</v>
      </c>
      <c r="V53" s="601">
        <f t="shared" si="26"/>
        <v>0</v>
      </c>
      <c r="W53" s="601">
        <f t="shared" si="26"/>
        <v>0</v>
      </c>
      <c r="X53" s="601">
        <f t="shared" si="26"/>
        <v>0</v>
      </c>
      <c r="Y53" s="601">
        <f t="shared" si="26"/>
        <v>0</v>
      </c>
      <c r="Z53" s="601">
        <f t="shared" si="26"/>
        <v>0</v>
      </c>
      <c r="AA53" s="601">
        <f t="shared" si="26"/>
        <v>0</v>
      </c>
      <c r="AB53" s="601">
        <f t="shared" si="26"/>
        <v>0</v>
      </c>
      <c r="AC53" s="601">
        <f t="shared" si="26"/>
        <v>0</v>
      </c>
      <c r="AD53" s="601">
        <f t="shared" si="26"/>
        <v>0</v>
      </c>
      <c r="AE53" s="601">
        <f t="shared" si="26"/>
        <v>0</v>
      </c>
      <c r="AF53" s="601">
        <f t="shared" si="26"/>
        <v>0</v>
      </c>
      <c r="AG53" s="601">
        <f t="shared" si="26"/>
        <v>0</v>
      </c>
      <c r="AH53" s="601">
        <f t="shared" si="26"/>
        <v>0</v>
      </c>
      <c r="AI53" s="601">
        <f t="shared" si="26"/>
        <v>0</v>
      </c>
      <c r="AJ53" s="601">
        <f t="shared" si="26"/>
        <v>0</v>
      </c>
      <c r="AK53" s="601">
        <f t="shared" si="26"/>
        <v>0</v>
      </c>
      <c r="AL53" s="601">
        <f t="shared" si="26"/>
        <v>0</v>
      </c>
      <c r="AM53" s="601">
        <f t="shared" si="26"/>
        <v>0</v>
      </c>
      <c r="AN53" s="601">
        <f t="shared" si="26"/>
        <v>0</v>
      </c>
      <c r="AO53" s="602">
        <f t="shared" si="26"/>
        <v>0</v>
      </c>
    </row>
    <row r="54" spans="1:255" s="66" customFormat="1" ht="20.65" customHeight="1" x14ac:dyDescent="0.35">
      <c r="A54" s="200" t="str">
        <f>ASSUMPTIONS!A65</f>
        <v>Other Funding Source 1 (Soft)</v>
      </c>
      <c r="B54" s="612">
        <f>'Amortization Sched AZDOH'!E56</f>
        <v>0</v>
      </c>
      <c r="C54" s="612">
        <f>'Amortization Sched AZDOH'!F56</f>
        <v>0</v>
      </c>
      <c r="D54" s="612">
        <f>'Amortization Sched AZDOH'!G56</f>
        <v>0</v>
      </c>
      <c r="E54" s="612">
        <f>'Amortization Sched AZDOH'!H56</f>
        <v>0</v>
      </c>
      <c r="F54" s="612">
        <f>'Amortization Sched AZDOH'!I56</f>
        <v>0</v>
      </c>
      <c r="G54" s="612">
        <f>'Amortization Sched AZDOH'!J56</f>
        <v>0</v>
      </c>
      <c r="H54" s="612">
        <f>'Amortization Sched AZDOH'!K56</f>
        <v>0</v>
      </c>
      <c r="I54" s="612">
        <f>'Amortization Sched AZDOH'!L56</f>
        <v>0</v>
      </c>
      <c r="J54" s="612">
        <f>'Amortization Sched AZDOH'!M56</f>
        <v>0</v>
      </c>
      <c r="K54" s="612">
        <f>'Amortization Sched AZDOH'!N56</f>
        <v>0</v>
      </c>
      <c r="L54" s="612">
        <f>'Amortization Sched AZDOH'!O56</f>
        <v>0</v>
      </c>
      <c r="M54" s="612">
        <f>'Amortization Sched AZDOH'!P56</f>
        <v>0</v>
      </c>
      <c r="N54" s="612">
        <f>'Amortization Sched AZDOH'!Q56</f>
        <v>0</v>
      </c>
      <c r="O54" s="612">
        <f>'Amortization Sched AZDOH'!R56</f>
        <v>0</v>
      </c>
      <c r="P54" s="612">
        <f>'Amortization Sched AZDOH'!S56</f>
        <v>0</v>
      </c>
      <c r="Q54" s="612">
        <f>'Amortization Sched AZDOH'!T56</f>
        <v>0</v>
      </c>
      <c r="R54" s="612">
        <f>'Amortization Sched AZDOH'!U56</f>
        <v>0</v>
      </c>
      <c r="S54" s="612">
        <f>'Amortization Sched AZDOH'!V56</f>
        <v>0</v>
      </c>
      <c r="T54" s="612">
        <f>'Amortization Sched AZDOH'!W56</f>
        <v>0</v>
      </c>
      <c r="U54" s="612">
        <f>'Amortization Sched AZDOH'!X56</f>
        <v>0</v>
      </c>
      <c r="V54" s="612">
        <f>'Amortization Sched AZDOH'!Y56</f>
        <v>0</v>
      </c>
      <c r="W54" s="612">
        <f>'Amortization Sched AZDOH'!Z56</f>
        <v>0</v>
      </c>
      <c r="X54" s="612">
        <f>'Amortization Sched AZDOH'!AA56</f>
        <v>0</v>
      </c>
      <c r="Y54" s="612">
        <f>'Amortization Sched AZDOH'!AB56</f>
        <v>0</v>
      </c>
      <c r="Z54" s="612">
        <f>'Amortization Sched AZDOH'!AC56</f>
        <v>0</v>
      </c>
      <c r="AA54" s="612">
        <f>'Amortization Sched AZDOH'!AD56</f>
        <v>0</v>
      </c>
      <c r="AB54" s="612">
        <f>'Amortization Sched AZDOH'!AE56</f>
        <v>0</v>
      </c>
      <c r="AC54" s="612">
        <f>'Amortization Sched AZDOH'!AF56</f>
        <v>0</v>
      </c>
      <c r="AD54" s="612">
        <f>'Amortization Sched AZDOH'!AG56</f>
        <v>0</v>
      </c>
      <c r="AE54" s="612">
        <f>'Amortization Sched AZDOH'!AH56</f>
        <v>0</v>
      </c>
      <c r="AF54" s="612">
        <f>'Amortization Sched AZDOH'!AI56</f>
        <v>0</v>
      </c>
      <c r="AG54" s="612">
        <f>'Amortization Sched AZDOH'!AJ56</f>
        <v>0</v>
      </c>
      <c r="AH54" s="612">
        <f>'Amortization Sched AZDOH'!AK56</f>
        <v>0</v>
      </c>
      <c r="AI54" s="612">
        <f>'Amortization Sched AZDOH'!AL56</f>
        <v>0</v>
      </c>
      <c r="AJ54" s="612">
        <f>'Amortization Sched AZDOH'!AM56</f>
        <v>0</v>
      </c>
      <c r="AK54" s="612">
        <f>'Amortization Sched AZDOH'!AN56</f>
        <v>0</v>
      </c>
      <c r="AL54" s="612">
        <f>'Amortization Sched AZDOH'!AO56</f>
        <v>0</v>
      </c>
      <c r="AM54" s="612">
        <f>'Amortization Sched AZDOH'!AP56</f>
        <v>0</v>
      </c>
      <c r="AN54" s="612">
        <f>'Amortization Sched AZDOH'!AQ56</f>
        <v>0</v>
      </c>
      <c r="AO54" s="613">
        <f>'Amortization Sched AZDOH'!AR56</f>
        <v>0</v>
      </c>
      <c r="AP54" s="234"/>
      <c r="AQ54" s="234"/>
      <c r="AR54" s="234"/>
      <c r="AS54" s="234"/>
      <c r="AT54" s="234"/>
      <c r="AU54" s="234"/>
      <c r="AV54" s="234"/>
      <c r="AW54" s="234"/>
      <c r="AX54" s="234"/>
      <c r="AY54" s="234"/>
      <c r="AZ54" s="234"/>
      <c r="BA54" s="234"/>
      <c r="BB54" s="234"/>
      <c r="BC54" s="234"/>
      <c r="BD54" s="234"/>
      <c r="BE54" s="234"/>
      <c r="BF54" s="234"/>
      <c r="BG54" s="234"/>
      <c r="BH54" s="234"/>
      <c r="BI54" s="234"/>
      <c r="BJ54" s="234"/>
      <c r="BK54" s="234"/>
      <c r="BL54" s="234"/>
      <c r="BM54" s="234"/>
      <c r="BN54" s="234"/>
      <c r="BO54" s="234"/>
      <c r="BP54" s="234"/>
      <c r="BQ54" s="234"/>
      <c r="BR54" s="234"/>
      <c r="BS54" s="234"/>
      <c r="BT54" s="234"/>
      <c r="BU54" s="234"/>
      <c r="BV54" s="234"/>
      <c r="BW54" s="234"/>
      <c r="BX54" s="234"/>
      <c r="BY54" s="234"/>
      <c r="BZ54" s="234"/>
      <c r="CA54" s="234"/>
      <c r="CB54" s="234"/>
      <c r="CC54" s="234"/>
      <c r="CD54" s="234"/>
      <c r="CE54" s="234"/>
      <c r="CF54" s="234"/>
      <c r="CG54" s="234"/>
      <c r="CH54" s="234"/>
      <c r="CI54" s="234"/>
      <c r="CJ54" s="234"/>
      <c r="CK54" s="234"/>
      <c r="CL54" s="234"/>
      <c r="CM54" s="234"/>
      <c r="CN54" s="234"/>
      <c r="CO54" s="234"/>
      <c r="CP54" s="234"/>
      <c r="CQ54" s="234"/>
      <c r="CR54" s="234"/>
      <c r="CS54" s="234"/>
      <c r="CT54" s="234"/>
      <c r="CU54" s="234"/>
      <c r="CV54" s="234"/>
      <c r="CW54" s="234"/>
      <c r="CX54" s="234"/>
      <c r="CY54" s="234"/>
      <c r="CZ54" s="234"/>
      <c r="DA54" s="234"/>
      <c r="DB54" s="234"/>
      <c r="DC54" s="234"/>
      <c r="DD54" s="234"/>
      <c r="DE54" s="234"/>
      <c r="DF54" s="234"/>
      <c r="DG54" s="234"/>
      <c r="DH54" s="234"/>
      <c r="DI54" s="234"/>
      <c r="DJ54" s="234"/>
      <c r="DK54" s="234"/>
      <c r="DL54" s="234"/>
      <c r="DM54" s="234"/>
      <c r="DN54" s="234"/>
      <c r="DO54" s="234"/>
      <c r="DP54" s="234"/>
      <c r="DQ54" s="234"/>
      <c r="DR54" s="234"/>
      <c r="DS54" s="234"/>
      <c r="DT54" s="234"/>
      <c r="DU54" s="234"/>
      <c r="DV54" s="234"/>
      <c r="DW54" s="234"/>
      <c r="DX54" s="234"/>
      <c r="DY54" s="234"/>
      <c r="DZ54" s="234"/>
      <c r="EA54" s="234"/>
      <c r="EB54" s="234"/>
      <c r="EC54" s="234"/>
      <c r="ED54" s="234"/>
      <c r="EE54" s="234"/>
      <c r="EF54" s="234"/>
      <c r="EG54" s="234"/>
      <c r="EH54" s="234"/>
      <c r="EI54" s="234"/>
      <c r="EJ54" s="234"/>
      <c r="EK54" s="234"/>
      <c r="EL54" s="234"/>
      <c r="EM54" s="234"/>
      <c r="EN54" s="234"/>
      <c r="EO54" s="234"/>
      <c r="EP54" s="234"/>
      <c r="EQ54" s="234"/>
      <c r="ER54" s="234"/>
      <c r="ES54" s="234"/>
      <c r="ET54" s="234"/>
      <c r="EU54" s="234"/>
      <c r="EV54" s="234"/>
      <c r="EW54" s="234"/>
      <c r="EX54" s="234"/>
      <c r="EY54" s="234"/>
      <c r="EZ54" s="234"/>
      <c r="FA54" s="234"/>
      <c r="FB54" s="234"/>
      <c r="FC54" s="234"/>
      <c r="FD54" s="234"/>
      <c r="FE54" s="234"/>
      <c r="FF54" s="234"/>
      <c r="FG54" s="234"/>
      <c r="FH54" s="234"/>
      <c r="FI54" s="234"/>
      <c r="FJ54" s="234"/>
      <c r="FK54" s="234"/>
      <c r="FL54" s="234"/>
      <c r="FM54" s="234"/>
      <c r="FN54" s="234"/>
      <c r="FO54" s="234"/>
      <c r="FP54" s="234"/>
      <c r="FQ54" s="234"/>
      <c r="FR54" s="234"/>
      <c r="FS54" s="234"/>
      <c r="FT54" s="234"/>
      <c r="FU54" s="234"/>
      <c r="FV54" s="234"/>
      <c r="FW54" s="234"/>
      <c r="FX54" s="234"/>
      <c r="FY54" s="234"/>
      <c r="FZ54" s="234"/>
      <c r="GA54" s="234"/>
      <c r="GB54" s="234"/>
      <c r="GC54" s="234"/>
      <c r="GD54" s="234"/>
      <c r="GE54" s="234"/>
      <c r="GF54" s="234"/>
      <c r="GG54" s="234"/>
      <c r="GH54" s="234"/>
      <c r="GI54" s="234"/>
      <c r="GJ54" s="234"/>
      <c r="GK54" s="234"/>
      <c r="GL54" s="234"/>
      <c r="GM54" s="234"/>
      <c r="GN54" s="234"/>
      <c r="GO54" s="234"/>
      <c r="GP54" s="234"/>
      <c r="GQ54" s="234"/>
      <c r="GR54" s="234"/>
      <c r="GS54" s="234"/>
      <c r="GT54" s="234"/>
      <c r="GU54" s="234"/>
      <c r="GV54" s="234"/>
      <c r="GW54" s="234"/>
      <c r="GX54" s="234"/>
      <c r="GY54" s="234"/>
      <c r="GZ54" s="234"/>
      <c r="HA54" s="234"/>
      <c r="HB54" s="234"/>
      <c r="HC54" s="234"/>
      <c r="HD54" s="234"/>
      <c r="HE54" s="234"/>
      <c r="HF54" s="234"/>
      <c r="HG54" s="234"/>
      <c r="HH54" s="234"/>
      <c r="HI54" s="234"/>
      <c r="HJ54" s="234"/>
      <c r="HK54" s="234"/>
      <c r="HL54" s="234"/>
      <c r="HM54" s="234"/>
      <c r="HN54" s="234"/>
      <c r="HO54" s="234"/>
      <c r="HP54" s="234"/>
      <c r="HQ54" s="234"/>
      <c r="HR54" s="234"/>
      <c r="HS54" s="234"/>
      <c r="HT54" s="234"/>
      <c r="HU54" s="234"/>
      <c r="HV54" s="234"/>
      <c r="HW54" s="234"/>
      <c r="HX54" s="234"/>
      <c r="HY54" s="234"/>
      <c r="HZ54" s="234"/>
      <c r="IA54" s="234"/>
      <c r="IB54" s="234"/>
      <c r="IC54" s="234"/>
      <c r="ID54" s="234"/>
      <c r="IE54" s="234"/>
      <c r="IF54" s="234"/>
      <c r="IG54" s="234"/>
      <c r="IH54" s="234"/>
      <c r="II54" s="234"/>
      <c r="IJ54" s="234"/>
      <c r="IK54" s="234"/>
      <c r="IL54" s="234"/>
      <c r="IM54" s="234"/>
      <c r="IN54" s="234"/>
      <c r="IO54" s="234"/>
      <c r="IP54" s="234"/>
      <c r="IQ54" s="234"/>
      <c r="IR54" s="234"/>
      <c r="IS54" s="234"/>
      <c r="IT54" s="234"/>
      <c r="IU54" s="234"/>
    </row>
    <row r="55" spans="1:255" s="66" customFormat="1" x14ac:dyDescent="0.35">
      <c r="A55" s="201" t="str">
        <f>ASSUMPTIONS!A66</f>
        <v>Other Funding Source 2 (Soft)</v>
      </c>
      <c r="B55" s="625">
        <f>'AmortSched AHP Sub'!E31</f>
        <v>0</v>
      </c>
      <c r="C55" s="625">
        <f>'AmortSched AHP Sub'!F31</f>
        <v>0</v>
      </c>
      <c r="D55" s="625">
        <f>'AmortSched AHP Sub'!G31</f>
        <v>0</v>
      </c>
      <c r="E55" s="625">
        <f>'AmortSched AHP Sub'!H31</f>
        <v>0</v>
      </c>
      <c r="F55" s="625">
        <f>'AmortSched AHP Sub'!I31</f>
        <v>0</v>
      </c>
      <c r="G55" s="625">
        <f>'AmortSched AHP Sub'!J31</f>
        <v>0</v>
      </c>
      <c r="H55" s="625">
        <f>'AmortSched AHP Sub'!K31</f>
        <v>0</v>
      </c>
      <c r="I55" s="625">
        <f>'AmortSched AHP Sub'!L31</f>
        <v>0</v>
      </c>
      <c r="J55" s="625">
        <f>'AmortSched AHP Sub'!M31</f>
        <v>0</v>
      </c>
      <c r="K55" s="625">
        <f>'AmortSched AHP Sub'!N31</f>
        <v>0</v>
      </c>
      <c r="L55" s="625">
        <f>'AmortSched AHP Sub'!O31</f>
        <v>0</v>
      </c>
      <c r="M55" s="625">
        <f>'AmortSched AHP Sub'!P31</f>
        <v>0</v>
      </c>
      <c r="N55" s="625">
        <f>'AmortSched AHP Sub'!Q31</f>
        <v>0</v>
      </c>
      <c r="O55" s="625">
        <f>'AmortSched AHP Sub'!R31</f>
        <v>0</v>
      </c>
      <c r="P55" s="625">
        <f>'AmortSched AHP Sub'!S31</f>
        <v>0</v>
      </c>
      <c r="Q55" s="625">
        <f>'AmortSched AHP Sub'!T31</f>
        <v>0</v>
      </c>
      <c r="R55" s="625">
        <f>'AmortSched AHP Sub'!U31</f>
        <v>0</v>
      </c>
      <c r="S55" s="625">
        <f>'AmortSched AHP Sub'!V31</f>
        <v>0</v>
      </c>
      <c r="T55" s="625">
        <f>'AmortSched AHP Sub'!W31</f>
        <v>0</v>
      </c>
      <c r="U55" s="625">
        <f>'AmortSched AHP Sub'!X31</f>
        <v>0</v>
      </c>
      <c r="V55" s="625">
        <f>'AmortSched AHP Sub'!Y31</f>
        <v>0</v>
      </c>
      <c r="W55" s="625">
        <f>'AmortSched AHP Sub'!Z31</f>
        <v>0</v>
      </c>
      <c r="X55" s="625">
        <f>'AmortSched AHP Sub'!AA31</f>
        <v>0</v>
      </c>
      <c r="Y55" s="625">
        <f>'AmortSched AHP Sub'!AB31</f>
        <v>0</v>
      </c>
      <c r="Z55" s="625">
        <f>'AmortSched AHP Sub'!AC31</f>
        <v>0</v>
      </c>
      <c r="AA55" s="625">
        <f>'AmortSched AHP Sub'!AD31</f>
        <v>0</v>
      </c>
      <c r="AB55" s="625">
        <f>'AmortSched AHP Sub'!AE31</f>
        <v>0</v>
      </c>
      <c r="AC55" s="625">
        <f>'AmortSched AHP Sub'!AF31</f>
        <v>0</v>
      </c>
      <c r="AD55" s="625">
        <f>'AmortSched AHP Sub'!AG31</f>
        <v>0</v>
      </c>
      <c r="AE55" s="625">
        <f>'AmortSched AHP Sub'!AH31</f>
        <v>0</v>
      </c>
      <c r="AF55" s="625">
        <f>'AmortSched AHP Sub'!AI31</f>
        <v>0</v>
      </c>
      <c r="AG55" s="625">
        <f>'AmortSched AHP Sub'!AJ31</f>
        <v>0</v>
      </c>
      <c r="AH55" s="625">
        <f>'AmortSched AHP Sub'!AK31</f>
        <v>0</v>
      </c>
      <c r="AI55" s="625">
        <f>'AmortSched AHP Sub'!AL31</f>
        <v>0</v>
      </c>
      <c r="AJ55" s="625">
        <f>'AmortSched AHP Sub'!AM31</f>
        <v>0</v>
      </c>
      <c r="AK55" s="625">
        <f>'AmortSched AHP Sub'!AN31</f>
        <v>0</v>
      </c>
      <c r="AL55" s="625">
        <f>'AmortSched AHP Sub'!AO31</f>
        <v>0</v>
      </c>
      <c r="AM55" s="625">
        <f>'AmortSched AHP Sub'!AP31</f>
        <v>0</v>
      </c>
      <c r="AN55" s="625">
        <f>'AmortSched AHP Sub'!AQ31</f>
        <v>0</v>
      </c>
      <c r="AO55" s="626">
        <f>'AmortSched AHP Sub'!AR31</f>
        <v>0</v>
      </c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  <c r="BF55" s="235"/>
      <c r="BG55" s="235"/>
      <c r="BH55" s="235"/>
      <c r="BI55" s="235"/>
      <c r="BJ55" s="235"/>
      <c r="BK55" s="235"/>
      <c r="BL55" s="235"/>
      <c r="BM55" s="235"/>
      <c r="BN55" s="235"/>
      <c r="BO55" s="235"/>
      <c r="BP55" s="235"/>
      <c r="BQ55" s="235"/>
      <c r="BR55" s="235"/>
      <c r="BS55" s="235"/>
      <c r="BT55" s="235"/>
      <c r="BU55" s="235"/>
      <c r="BV55" s="235"/>
      <c r="BW55" s="235"/>
      <c r="BX55" s="235"/>
      <c r="BY55" s="235"/>
      <c r="BZ55" s="235"/>
      <c r="CA55" s="235"/>
      <c r="CB55" s="235"/>
      <c r="CC55" s="235"/>
      <c r="CD55" s="235"/>
      <c r="CE55" s="235"/>
      <c r="CF55" s="235"/>
      <c r="CG55" s="235"/>
      <c r="CH55" s="235"/>
      <c r="CI55" s="235"/>
      <c r="CJ55" s="235"/>
      <c r="CK55" s="235"/>
      <c r="CL55" s="235"/>
      <c r="CM55" s="235"/>
      <c r="CN55" s="235"/>
      <c r="CO55" s="235"/>
      <c r="CP55" s="235"/>
      <c r="CQ55" s="235"/>
      <c r="CR55" s="235"/>
      <c r="CS55" s="235"/>
      <c r="CT55" s="235"/>
      <c r="CU55" s="235"/>
      <c r="CV55" s="235"/>
      <c r="CW55" s="235"/>
      <c r="CX55" s="235"/>
      <c r="CY55" s="235"/>
      <c r="CZ55" s="235"/>
      <c r="DA55" s="235"/>
      <c r="DB55" s="235"/>
      <c r="DC55" s="235"/>
      <c r="DD55" s="235"/>
      <c r="DE55" s="235"/>
      <c r="DF55" s="235"/>
      <c r="DG55" s="235"/>
      <c r="DH55" s="235"/>
      <c r="DI55" s="235"/>
      <c r="DJ55" s="235"/>
      <c r="DK55" s="235"/>
      <c r="DL55" s="235"/>
      <c r="DM55" s="235"/>
      <c r="DN55" s="235"/>
      <c r="DO55" s="235"/>
      <c r="DP55" s="235"/>
      <c r="DQ55" s="235"/>
      <c r="DR55" s="235"/>
      <c r="DS55" s="235"/>
      <c r="DT55" s="235"/>
      <c r="DU55" s="235"/>
      <c r="DV55" s="235"/>
      <c r="DW55" s="235"/>
      <c r="DX55" s="235"/>
      <c r="DY55" s="235"/>
      <c r="DZ55" s="235"/>
      <c r="EA55" s="235"/>
      <c r="EB55" s="235"/>
      <c r="EC55" s="235"/>
      <c r="ED55" s="235"/>
      <c r="EE55" s="235"/>
      <c r="EF55" s="235"/>
      <c r="EG55" s="235"/>
      <c r="EH55" s="235"/>
      <c r="EI55" s="235"/>
      <c r="EJ55" s="235"/>
      <c r="EK55" s="235"/>
      <c r="EL55" s="235"/>
      <c r="EM55" s="235"/>
      <c r="EN55" s="235"/>
      <c r="EO55" s="235"/>
      <c r="EP55" s="235"/>
      <c r="EQ55" s="235"/>
      <c r="ER55" s="235"/>
      <c r="ES55" s="235"/>
      <c r="ET55" s="235"/>
      <c r="EU55" s="235"/>
      <c r="EV55" s="235"/>
      <c r="EW55" s="235"/>
      <c r="EX55" s="235"/>
      <c r="EY55" s="235"/>
      <c r="EZ55" s="235"/>
      <c r="FA55" s="235"/>
      <c r="FB55" s="235"/>
      <c r="FC55" s="235"/>
      <c r="FD55" s="235"/>
      <c r="FE55" s="235"/>
      <c r="FF55" s="235"/>
      <c r="FG55" s="235"/>
      <c r="FH55" s="235"/>
      <c r="FI55" s="235"/>
      <c r="FJ55" s="235"/>
      <c r="FK55" s="235"/>
      <c r="FL55" s="235"/>
      <c r="FM55" s="235"/>
      <c r="FN55" s="235"/>
      <c r="FO55" s="235"/>
      <c r="FP55" s="235"/>
      <c r="FQ55" s="235"/>
      <c r="FR55" s="235"/>
      <c r="FS55" s="235"/>
      <c r="FT55" s="235"/>
      <c r="FU55" s="235"/>
      <c r="FV55" s="235"/>
      <c r="FW55" s="235"/>
      <c r="FX55" s="235"/>
      <c r="FY55" s="235"/>
      <c r="FZ55" s="235"/>
      <c r="GA55" s="235"/>
      <c r="GB55" s="235"/>
      <c r="GC55" s="235"/>
      <c r="GD55" s="235"/>
      <c r="GE55" s="235"/>
      <c r="GF55" s="235"/>
      <c r="GG55" s="235"/>
      <c r="GH55" s="235"/>
      <c r="GI55" s="235"/>
      <c r="GJ55" s="235"/>
      <c r="GK55" s="235"/>
      <c r="GL55" s="235"/>
      <c r="GM55" s="235"/>
      <c r="GN55" s="235"/>
      <c r="GO55" s="235"/>
      <c r="GP55" s="235"/>
      <c r="GQ55" s="235"/>
      <c r="GR55" s="235"/>
      <c r="GS55" s="235"/>
      <c r="GT55" s="235"/>
      <c r="GU55" s="235"/>
      <c r="GV55" s="235"/>
      <c r="GW55" s="235"/>
      <c r="GX55" s="235"/>
      <c r="GY55" s="235"/>
      <c r="GZ55" s="235"/>
      <c r="HA55" s="235"/>
      <c r="HB55" s="235"/>
      <c r="HC55" s="235"/>
      <c r="HD55" s="235"/>
      <c r="HE55" s="235"/>
      <c r="HF55" s="235"/>
      <c r="HG55" s="235"/>
      <c r="HH55" s="235"/>
      <c r="HI55" s="235"/>
      <c r="HJ55" s="235"/>
      <c r="HK55" s="235"/>
      <c r="HL55" s="235"/>
      <c r="HM55" s="235"/>
      <c r="HN55" s="235"/>
      <c r="HO55" s="235"/>
      <c r="HP55" s="235"/>
      <c r="HQ55" s="235"/>
      <c r="HR55" s="235"/>
      <c r="HS55" s="235"/>
      <c r="HT55" s="235"/>
      <c r="HU55" s="235"/>
      <c r="HV55" s="235"/>
      <c r="HW55" s="235"/>
      <c r="HX55" s="235"/>
      <c r="HY55" s="235"/>
      <c r="HZ55" s="235"/>
      <c r="IA55" s="235"/>
      <c r="IB55" s="235"/>
      <c r="IC55" s="235"/>
      <c r="ID55" s="235"/>
      <c r="IE55" s="235"/>
      <c r="IF55" s="235"/>
      <c r="IG55" s="235"/>
      <c r="IH55" s="235"/>
      <c r="II55" s="235"/>
      <c r="IJ55" s="235"/>
      <c r="IK55" s="235"/>
      <c r="IL55" s="235"/>
      <c r="IM55" s="235"/>
      <c r="IN55" s="235"/>
      <c r="IO55" s="235"/>
      <c r="IP55" s="235"/>
      <c r="IQ55" s="235"/>
      <c r="IR55" s="235"/>
      <c r="IS55" s="235"/>
      <c r="IT55" s="235"/>
      <c r="IU55" s="235"/>
    </row>
    <row r="56" spans="1:255" ht="16" thickBot="1" x14ac:dyDescent="0.4">
      <c r="A56" s="192" t="str">
        <f>ASSUMPTIONS!A67</f>
        <v>Other Funding Source 3 (Soft)</v>
      </c>
      <c r="B56" s="627">
        <f>'Other Casflow Payment'!E56</f>
        <v>0</v>
      </c>
      <c r="C56" s="627">
        <f>'Other Casflow Payment'!F56</f>
        <v>0</v>
      </c>
      <c r="D56" s="627">
        <f>'Other Casflow Payment'!G56</f>
        <v>0</v>
      </c>
      <c r="E56" s="627">
        <f>'Other Casflow Payment'!H56</f>
        <v>0</v>
      </c>
      <c r="F56" s="627">
        <f>'Other Casflow Payment'!I56</f>
        <v>0</v>
      </c>
      <c r="G56" s="627">
        <f>'Other Casflow Payment'!J56</f>
        <v>0</v>
      </c>
      <c r="H56" s="627">
        <f>'Other Casflow Payment'!K56</f>
        <v>0</v>
      </c>
      <c r="I56" s="627">
        <f>'Other Casflow Payment'!L56</f>
        <v>0</v>
      </c>
      <c r="J56" s="627">
        <f>'Other Casflow Payment'!M56</f>
        <v>0</v>
      </c>
      <c r="K56" s="627">
        <f>'Other Casflow Payment'!N56</f>
        <v>0</v>
      </c>
      <c r="L56" s="627">
        <f>'Other Casflow Payment'!O56</f>
        <v>0</v>
      </c>
      <c r="M56" s="627">
        <f>'Other Casflow Payment'!P56</f>
        <v>0</v>
      </c>
      <c r="N56" s="627">
        <f>'Other Casflow Payment'!Q56</f>
        <v>0</v>
      </c>
      <c r="O56" s="627">
        <f>'Other Casflow Payment'!R56</f>
        <v>0</v>
      </c>
      <c r="P56" s="627">
        <f>'Other Casflow Payment'!S56</f>
        <v>0</v>
      </c>
      <c r="Q56" s="627">
        <f>'Other Casflow Payment'!T56</f>
        <v>0</v>
      </c>
      <c r="R56" s="627">
        <f>'Other Casflow Payment'!U56</f>
        <v>0</v>
      </c>
      <c r="S56" s="627">
        <f>'Other Casflow Payment'!V56</f>
        <v>0</v>
      </c>
      <c r="T56" s="627">
        <f>'Other Casflow Payment'!W56</f>
        <v>0</v>
      </c>
      <c r="U56" s="627">
        <f>'Other Casflow Payment'!X56</f>
        <v>0</v>
      </c>
      <c r="V56" s="627">
        <f>'Other Casflow Payment'!Y56</f>
        <v>0</v>
      </c>
      <c r="W56" s="627">
        <f>'Other Casflow Payment'!Z56</f>
        <v>0</v>
      </c>
      <c r="X56" s="627">
        <f>'Other Casflow Payment'!AA56</f>
        <v>0</v>
      </c>
      <c r="Y56" s="627">
        <f>'Other Casflow Payment'!AB56</f>
        <v>0</v>
      </c>
      <c r="Z56" s="627">
        <f>'Other Casflow Payment'!AC56</f>
        <v>0</v>
      </c>
      <c r="AA56" s="627">
        <f>'Other Casflow Payment'!AD56</f>
        <v>0</v>
      </c>
      <c r="AB56" s="627">
        <f>'Other Casflow Payment'!AE56</f>
        <v>0</v>
      </c>
      <c r="AC56" s="627">
        <f>'Other Casflow Payment'!AF56</f>
        <v>0</v>
      </c>
      <c r="AD56" s="627">
        <f>'Other Casflow Payment'!AG56</f>
        <v>0</v>
      </c>
      <c r="AE56" s="627">
        <f>'Other Casflow Payment'!AH56</f>
        <v>0</v>
      </c>
      <c r="AF56" s="627">
        <f>'Other Casflow Payment'!AI56</f>
        <v>0</v>
      </c>
      <c r="AG56" s="627">
        <f>'Other Casflow Payment'!AJ56</f>
        <v>0</v>
      </c>
      <c r="AH56" s="627">
        <f>'Other Casflow Payment'!AK56</f>
        <v>0</v>
      </c>
      <c r="AI56" s="627">
        <f>'Other Casflow Payment'!AL56</f>
        <v>0</v>
      </c>
      <c r="AJ56" s="627">
        <f>'Other Casflow Payment'!AM56</f>
        <v>0</v>
      </c>
      <c r="AK56" s="627">
        <f>'Other Casflow Payment'!AN56</f>
        <v>0</v>
      </c>
      <c r="AL56" s="627">
        <f>'Other Casflow Payment'!AO56</f>
        <v>0</v>
      </c>
      <c r="AM56" s="627">
        <f>'Other Casflow Payment'!AP56</f>
        <v>0</v>
      </c>
      <c r="AN56" s="627">
        <f>'Other Casflow Payment'!AQ56</f>
        <v>0</v>
      </c>
      <c r="AO56" s="628">
        <f>'Other Casflow Payment'!AR56</f>
        <v>0</v>
      </c>
    </row>
    <row r="57" spans="1:255" ht="16" thickTop="1" x14ac:dyDescent="0.35">
      <c r="A57" s="201" t="s">
        <v>539</v>
      </c>
      <c r="B57" s="601">
        <f>SUM(B54:B56)</f>
        <v>0</v>
      </c>
      <c r="C57" s="601">
        <f t="shared" ref="C57:AO57" si="27">SUM(C54:C56)</f>
        <v>0</v>
      </c>
      <c r="D57" s="601">
        <f t="shared" si="27"/>
        <v>0</v>
      </c>
      <c r="E57" s="601">
        <f t="shared" si="27"/>
        <v>0</v>
      </c>
      <c r="F57" s="601">
        <f t="shared" si="27"/>
        <v>0</v>
      </c>
      <c r="G57" s="601">
        <f t="shared" si="27"/>
        <v>0</v>
      </c>
      <c r="H57" s="601">
        <f t="shared" si="27"/>
        <v>0</v>
      </c>
      <c r="I57" s="601">
        <f t="shared" si="27"/>
        <v>0</v>
      </c>
      <c r="J57" s="601">
        <f t="shared" si="27"/>
        <v>0</v>
      </c>
      <c r="K57" s="601">
        <f t="shared" si="27"/>
        <v>0</v>
      </c>
      <c r="L57" s="601">
        <f t="shared" si="27"/>
        <v>0</v>
      </c>
      <c r="M57" s="601">
        <f t="shared" si="27"/>
        <v>0</v>
      </c>
      <c r="N57" s="601">
        <f t="shared" si="27"/>
        <v>0</v>
      </c>
      <c r="O57" s="601">
        <f t="shared" si="27"/>
        <v>0</v>
      </c>
      <c r="P57" s="601">
        <f t="shared" si="27"/>
        <v>0</v>
      </c>
      <c r="Q57" s="601">
        <f t="shared" si="27"/>
        <v>0</v>
      </c>
      <c r="R57" s="601">
        <f t="shared" si="27"/>
        <v>0</v>
      </c>
      <c r="S57" s="601">
        <f t="shared" si="27"/>
        <v>0</v>
      </c>
      <c r="T57" s="601">
        <f t="shared" si="27"/>
        <v>0</v>
      </c>
      <c r="U57" s="601">
        <f t="shared" si="27"/>
        <v>0</v>
      </c>
      <c r="V57" s="601">
        <f t="shared" si="27"/>
        <v>0</v>
      </c>
      <c r="W57" s="601">
        <f t="shared" si="27"/>
        <v>0</v>
      </c>
      <c r="X57" s="601">
        <f t="shared" si="27"/>
        <v>0</v>
      </c>
      <c r="Y57" s="601">
        <f t="shared" si="27"/>
        <v>0</v>
      </c>
      <c r="Z57" s="601">
        <f t="shared" si="27"/>
        <v>0</v>
      </c>
      <c r="AA57" s="601">
        <f t="shared" si="27"/>
        <v>0</v>
      </c>
      <c r="AB57" s="601">
        <f t="shared" si="27"/>
        <v>0</v>
      </c>
      <c r="AC57" s="601">
        <f t="shared" si="27"/>
        <v>0</v>
      </c>
      <c r="AD57" s="601">
        <f t="shared" si="27"/>
        <v>0</v>
      </c>
      <c r="AE57" s="601">
        <f t="shared" si="27"/>
        <v>0</v>
      </c>
      <c r="AF57" s="601">
        <f t="shared" si="27"/>
        <v>0</v>
      </c>
      <c r="AG57" s="601">
        <f t="shared" si="27"/>
        <v>0</v>
      </c>
      <c r="AH57" s="601">
        <f t="shared" si="27"/>
        <v>0</v>
      </c>
      <c r="AI57" s="601">
        <f t="shared" si="27"/>
        <v>0</v>
      </c>
      <c r="AJ57" s="601">
        <f t="shared" si="27"/>
        <v>0</v>
      </c>
      <c r="AK57" s="601">
        <f t="shared" si="27"/>
        <v>0</v>
      </c>
      <c r="AL57" s="601">
        <f t="shared" si="27"/>
        <v>0</v>
      </c>
      <c r="AM57" s="601">
        <f t="shared" si="27"/>
        <v>0</v>
      </c>
      <c r="AN57" s="601">
        <f t="shared" si="27"/>
        <v>0</v>
      </c>
      <c r="AO57" s="629">
        <f t="shared" si="27"/>
        <v>0</v>
      </c>
    </row>
    <row r="58" spans="1:255" x14ac:dyDescent="0.35">
      <c r="A58" s="201" t="s">
        <v>689</v>
      </c>
      <c r="B58" s="601">
        <f t="shared" ref="B58:AO58" si="28">B57+B53+B52</f>
        <v>0</v>
      </c>
      <c r="C58" s="601">
        <f t="shared" si="28"/>
        <v>0</v>
      </c>
      <c r="D58" s="601">
        <f t="shared" si="28"/>
        <v>0</v>
      </c>
      <c r="E58" s="601">
        <f t="shared" si="28"/>
        <v>0</v>
      </c>
      <c r="F58" s="601">
        <f t="shared" si="28"/>
        <v>0</v>
      </c>
      <c r="G58" s="601">
        <f t="shared" si="28"/>
        <v>0</v>
      </c>
      <c r="H58" s="601">
        <f t="shared" si="28"/>
        <v>0</v>
      </c>
      <c r="I58" s="601">
        <f t="shared" si="28"/>
        <v>0</v>
      </c>
      <c r="J58" s="601">
        <f t="shared" si="28"/>
        <v>0</v>
      </c>
      <c r="K58" s="601">
        <f t="shared" si="28"/>
        <v>0</v>
      </c>
      <c r="L58" s="601">
        <f t="shared" si="28"/>
        <v>0</v>
      </c>
      <c r="M58" s="601">
        <f t="shared" si="28"/>
        <v>0</v>
      </c>
      <c r="N58" s="601">
        <f t="shared" si="28"/>
        <v>0</v>
      </c>
      <c r="O58" s="601">
        <f t="shared" si="28"/>
        <v>0</v>
      </c>
      <c r="P58" s="601">
        <f t="shared" si="28"/>
        <v>0</v>
      </c>
      <c r="Q58" s="601">
        <f t="shared" si="28"/>
        <v>0</v>
      </c>
      <c r="R58" s="601">
        <f t="shared" si="28"/>
        <v>0</v>
      </c>
      <c r="S58" s="601">
        <f t="shared" si="28"/>
        <v>0</v>
      </c>
      <c r="T58" s="601">
        <f t="shared" si="28"/>
        <v>0</v>
      </c>
      <c r="U58" s="601">
        <f t="shared" si="28"/>
        <v>0</v>
      </c>
      <c r="V58" s="601">
        <f t="shared" si="28"/>
        <v>0</v>
      </c>
      <c r="W58" s="601">
        <f t="shared" si="28"/>
        <v>0</v>
      </c>
      <c r="X58" s="601">
        <f t="shared" si="28"/>
        <v>0</v>
      </c>
      <c r="Y58" s="601">
        <f t="shared" si="28"/>
        <v>0</v>
      </c>
      <c r="Z58" s="601">
        <f t="shared" si="28"/>
        <v>0</v>
      </c>
      <c r="AA58" s="601">
        <f t="shared" si="28"/>
        <v>0</v>
      </c>
      <c r="AB58" s="601">
        <f t="shared" si="28"/>
        <v>0</v>
      </c>
      <c r="AC58" s="601">
        <f t="shared" si="28"/>
        <v>0</v>
      </c>
      <c r="AD58" s="601">
        <f t="shared" si="28"/>
        <v>0</v>
      </c>
      <c r="AE58" s="601">
        <f t="shared" si="28"/>
        <v>0</v>
      </c>
      <c r="AF58" s="601">
        <f t="shared" si="28"/>
        <v>0</v>
      </c>
      <c r="AG58" s="601">
        <f t="shared" si="28"/>
        <v>0</v>
      </c>
      <c r="AH58" s="601">
        <f t="shared" si="28"/>
        <v>0</v>
      </c>
      <c r="AI58" s="601">
        <f t="shared" si="28"/>
        <v>0</v>
      </c>
      <c r="AJ58" s="601">
        <f t="shared" si="28"/>
        <v>0</v>
      </c>
      <c r="AK58" s="601">
        <f t="shared" si="28"/>
        <v>0</v>
      </c>
      <c r="AL58" s="601">
        <f t="shared" si="28"/>
        <v>0</v>
      </c>
      <c r="AM58" s="601">
        <f t="shared" si="28"/>
        <v>0</v>
      </c>
      <c r="AN58" s="601">
        <f t="shared" si="28"/>
        <v>0</v>
      </c>
      <c r="AO58" s="602">
        <f t="shared" si="28"/>
        <v>0</v>
      </c>
    </row>
    <row r="59" spans="1:255" x14ac:dyDescent="0.3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211"/>
    </row>
    <row r="60" spans="1:255" ht="16" thickBot="1" x14ac:dyDescent="0.4">
      <c r="A60" s="312"/>
      <c r="B60" s="313"/>
      <c r="C60" s="313"/>
      <c r="D60" s="313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4"/>
    </row>
    <row r="61" spans="1:255" x14ac:dyDescent="0.3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</row>
    <row r="62" spans="1:255" x14ac:dyDescent="0.35">
      <c r="A62" s="233" t="s">
        <v>122</v>
      </c>
      <c r="B62" s="66"/>
      <c r="C62" s="105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10" t="s">
        <v>75</v>
      </c>
      <c r="O62" s="10" t="s">
        <v>123</v>
      </c>
      <c r="P62" s="10" t="s">
        <v>76</v>
      </c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25"/>
    </row>
    <row r="63" spans="1:255" x14ac:dyDescent="0.35">
      <c r="A63" s="201" t="s">
        <v>561</v>
      </c>
      <c r="B63" s="295">
        <f>ASSUMPTIONS!$B$35</f>
        <v>2.5000000000000001E-2</v>
      </c>
      <c r="C63" s="631" t="s">
        <v>431</v>
      </c>
      <c r="D63" s="66"/>
      <c r="E63" s="66">
        <f>ASSUMPTIONS!$B$46</f>
        <v>0</v>
      </c>
      <c r="F63" s="66"/>
      <c r="G63" s="128" t="s">
        <v>425</v>
      </c>
      <c r="H63" s="66"/>
      <c r="I63" s="66"/>
      <c r="J63" s="296">
        <v>1.1499999999999999</v>
      </c>
      <c r="K63" s="66"/>
      <c r="L63" s="18" t="s">
        <v>125</v>
      </c>
      <c r="M63" s="18"/>
      <c r="N63" s="240">
        <f>'DEV BUDGET'!D133</f>
        <v>0</v>
      </c>
      <c r="O63" s="22">
        <f>IFERROR(N63/ASSUMPTIONS!$B27,0)</f>
        <v>0</v>
      </c>
      <c r="P63" s="512">
        <f>IFERROR(SUM(P64:P72),0)</f>
        <v>0</v>
      </c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25"/>
    </row>
    <row r="64" spans="1:255" x14ac:dyDescent="0.35">
      <c r="A64" s="201" t="s">
        <v>550</v>
      </c>
      <c r="B64" s="295">
        <f>ASSUMPTIONS!$B$37</f>
        <v>2.5000000000000001E-2</v>
      </c>
      <c r="C64" s="631" t="s">
        <v>563</v>
      </c>
      <c r="D64" s="66"/>
      <c r="E64" s="232">
        <f>ASSUMPTIONS!$B$47</f>
        <v>0</v>
      </c>
      <c r="F64" s="66"/>
      <c r="G64" s="128" t="s">
        <v>429</v>
      </c>
      <c r="H64" s="66"/>
      <c r="I64" s="66"/>
      <c r="J64" s="66">
        <f>PV(ASSUMPTIONS!$C$58/12,ASSUMPTIONS!$D$58,-CASHFLOW!$B$73/12)</f>
        <v>0</v>
      </c>
      <c r="K64" s="66"/>
      <c r="L64" s="66" t="s">
        <v>435</v>
      </c>
      <c r="M64" s="66"/>
      <c r="N64" s="297">
        <f>ASSUMPTIONS!$B$58</f>
        <v>0</v>
      </c>
      <c r="O64" s="465">
        <f>IFERROR(N64/ASSUMPTIONS!$B28,0)</f>
        <v>0</v>
      </c>
      <c r="P64" s="513">
        <f>IFERROR(SUM(P65:P72),0)</f>
        <v>0</v>
      </c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25"/>
    </row>
    <row r="65" spans="1:41" x14ac:dyDescent="0.35">
      <c r="A65" s="27" t="s">
        <v>124</v>
      </c>
      <c r="B65" s="295">
        <f>ASSUMPTIONS!$B$36</f>
        <v>2.5000000000000001E-2</v>
      </c>
      <c r="C65" s="633" t="s">
        <v>698</v>
      </c>
      <c r="D65" s="79"/>
      <c r="E65" s="346">
        <f>ASSUMPTIONS!$B$48</f>
        <v>0</v>
      </c>
      <c r="F65" s="66"/>
      <c r="G65" s="128" t="s">
        <v>430</v>
      </c>
      <c r="H65" s="66"/>
      <c r="I65" s="66"/>
      <c r="J65" s="461">
        <v>1000000</v>
      </c>
      <c r="K65" s="66"/>
      <c r="L65" s="66" t="s">
        <v>451</v>
      </c>
      <c r="M65" s="66"/>
      <c r="N65" s="232">
        <f>ASSUMPTIONS!$B$53</f>
        <v>0</v>
      </c>
      <c r="O65" s="465">
        <f>IFERROR(N65/ASSUMPTIONS!$B29,0)</f>
        <v>0</v>
      </c>
      <c r="P65" s="513">
        <f>IFERROR(SUM(P7:P7),0)</f>
        <v>0</v>
      </c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25"/>
    </row>
    <row r="66" spans="1:41" ht="31" x14ac:dyDescent="0.35">
      <c r="A66" s="27" t="s">
        <v>476</v>
      </c>
      <c r="B66" s="295">
        <f>ASSUMPTIONS!$B$39</f>
        <v>2.5000000000000001E-2</v>
      </c>
      <c r="C66" s="632" t="s">
        <v>432</v>
      </c>
      <c r="D66" s="79"/>
      <c r="E66" s="346">
        <f>ASSUMPTIONS!$B$38</f>
        <v>0</v>
      </c>
      <c r="F66" s="66"/>
      <c r="G66" s="300" t="s">
        <v>459</v>
      </c>
      <c r="H66" s="66"/>
      <c r="I66" s="66"/>
      <c r="J66" s="301">
        <f>PV(ASSUMPTIONS!C53/12,ASSUMPTIONS!D53,-((CASHFLOW!B24/1.1-CASHFLOW!B74)/12))</f>
        <v>0</v>
      </c>
      <c r="K66" s="66"/>
      <c r="L66" s="302" t="s">
        <v>498</v>
      </c>
      <c r="M66" s="66"/>
      <c r="N66" s="232">
        <f>ASSUMPTIONS!$B$54</f>
        <v>0</v>
      </c>
      <c r="O66" s="465">
        <f>IFERROR(N66/ASSUMPTIONS!$B30,0)</f>
        <v>0</v>
      </c>
      <c r="P66" s="513">
        <f>IFERROR(SUM(P7:P8),0)</f>
        <v>0</v>
      </c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25"/>
    </row>
    <row r="67" spans="1:41" x14ac:dyDescent="0.35">
      <c r="A67" s="27" t="s">
        <v>477</v>
      </c>
      <c r="B67" s="299">
        <f>ASSUMPTIONS!$B$43</f>
        <v>3.5000000000000003E-2</v>
      </c>
      <c r="C67" s="632" t="s">
        <v>475</v>
      </c>
      <c r="D67" s="79"/>
      <c r="E67" s="277">
        <f>ASSUMPTIONS!$B$44</f>
        <v>3.5000000000000003E-2</v>
      </c>
      <c r="F67" s="66"/>
      <c r="G67" s="66"/>
      <c r="H67" s="66"/>
      <c r="I67" s="66"/>
      <c r="J67" s="66"/>
      <c r="K67" s="66"/>
      <c r="L67" s="66" t="s">
        <v>426</v>
      </c>
      <c r="M67" s="66"/>
      <c r="N67" s="297">
        <f>+ASSUMPTIONS!$B$65</f>
        <v>0</v>
      </c>
      <c r="O67" s="465">
        <f>IFERROR(N67/ASSUMPTIONS!$B31,0)</f>
        <v>0</v>
      </c>
      <c r="P67" s="513">
        <f>IFERROR(SUM(P7:P9),0)</f>
        <v>0</v>
      </c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25"/>
    </row>
    <row r="68" spans="1:41" ht="18" customHeight="1" x14ac:dyDescent="0.35">
      <c r="A68" s="27" t="s">
        <v>478</v>
      </c>
      <c r="B68" s="299">
        <f>ASSUMPTIONS!$B$42</f>
        <v>0</v>
      </c>
      <c r="C68" s="632" t="s">
        <v>450</v>
      </c>
      <c r="D68" s="66"/>
      <c r="E68" s="232">
        <f>OPEREXP!$B$12</f>
        <v>0</v>
      </c>
      <c r="F68" s="66"/>
      <c r="G68" s="66" t="s">
        <v>127</v>
      </c>
      <c r="H68" s="66"/>
      <c r="I68" s="66"/>
      <c r="J68" s="304">
        <f>SUM(B25:P25)*-1</f>
        <v>0</v>
      </c>
      <c r="K68" s="66" t="s">
        <v>12</v>
      </c>
      <c r="L68" s="66" t="s">
        <v>427</v>
      </c>
      <c r="M68" s="66"/>
      <c r="N68" s="297">
        <f>+ASSUMPTIONS!$B$59</f>
        <v>0</v>
      </c>
      <c r="O68" s="465">
        <f>IFERROR(N68/ASSUMPTIONS!$B32,0)</f>
        <v>0</v>
      </c>
      <c r="P68" s="513">
        <f>IFERROR(SUM(P7:P10),0)</f>
        <v>0</v>
      </c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25"/>
    </row>
    <row r="69" spans="1:41" x14ac:dyDescent="0.35">
      <c r="A69" s="27" t="s">
        <v>405</v>
      </c>
      <c r="B69" s="299">
        <f>ASSUMPTIONS!$B$28</f>
        <v>0.1</v>
      </c>
      <c r="F69" s="66"/>
      <c r="G69" s="66" t="s">
        <v>172</v>
      </c>
      <c r="H69" s="66"/>
      <c r="I69" s="66"/>
      <c r="J69" s="305">
        <f>'DEV BUDGET'!$D$128</f>
        <v>0</v>
      </c>
      <c r="K69" s="66"/>
      <c r="L69" s="66" t="s">
        <v>428</v>
      </c>
      <c r="M69" s="66"/>
      <c r="N69" s="297">
        <f>ASSUMPTIONS!B66</f>
        <v>0</v>
      </c>
      <c r="O69" s="465">
        <f>IFERROR(N69/ASSUMPTIONS!$B34,0)</f>
        <v>0</v>
      </c>
      <c r="P69" s="513">
        <f>IFERROR(SUM(P7:P12),0)</f>
        <v>0</v>
      </c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25"/>
    </row>
    <row r="70" spans="1:41" x14ac:dyDescent="0.35">
      <c r="A70" s="27" t="s">
        <v>406</v>
      </c>
      <c r="B70" s="299">
        <f>ASSUMPTIONS!$B$29</f>
        <v>0</v>
      </c>
      <c r="C70" s="105"/>
      <c r="D70" s="66"/>
      <c r="E70" s="66"/>
      <c r="F70" s="66"/>
      <c r="G70" s="66"/>
      <c r="H70" s="66"/>
      <c r="I70" s="66"/>
      <c r="J70" s="305"/>
      <c r="K70" s="66"/>
      <c r="L70" s="66" t="s">
        <v>176</v>
      </c>
      <c r="M70" s="66"/>
      <c r="N70" s="297">
        <f>'DEV BUDGET'!E73</f>
        <v>0</v>
      </c>
      <c r="O70" s="465">
        <f>IFERROR(N70/ASSUMPTIONS!$B35,0)</f>
        <v>0</v>
      </c>
      <c r="P70" s="513">
        <f>IFERROR(SUM(P7:P13),0)</f>
        <v>0</v>
      </c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25"/>
    </row>
    <row r="71" spans="1:41" x14ac:dyDescent="0.35">
      <c r="A71" s="27" t="s">
        <v>126</v>
      </c>
      <c r="B71" s="66">
        <f>ASSUMPTIONS!$B$27</f>
        <v>0</v>
      </c>
      <c r="C71" s="105"/>
      <c r="D71" s="66"/>
      <c r="E71" s="66"/>
      <c r="F71" s="66"/>
      <c r="G71" s="66"/>
      <c r="H71" s="66"/>
      <c r="I71" s="66"/>
      <c r="J71" s="305"/>
      <c r="K71" s="66"/>
      <c r="L71" s="235" t="s">
        <v>437</v>
      </c>
      <c r="M71" s="66"/>
      <c r="N71" s="297">
        <f>ASSUMPTIONS!B70</f>
        <v>0</v>
      </c>
      <c r="O71" s="465">
        <f>IFERROR(N71/ASSUMPTIONS!$B36,0)</f>
        <v>0</v>
      </c>
      <c r="P71" s="513">
        <f>IFERROR(SUM(P7:P15),0)</f>
        <v>0</v>
      </c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25"/>
    </row>
    <row r="72" spans="1:41" x14ac:dyDescent="0.35">
      <c r="A72" s="27"/>
      <c r="B72" s="66"/>
      <c r="C72" s="105"/>
      <c r="D72" s="66"/>
      <c r="E72" s="66"/>
      <c r="F72" s="66"/>
      <c r="G72" s="66"/>
      <c r="H72" s="66"/>
      <c r="I72" s="66"/>
      <c r="J72" s="66"/>
      <c r="K72" s="66"/>
      <c r="L72" s="66" t="s">
        <v>436</v>
      </c>
      <c r="M72" s="66"/>
      <c r="N72" s="232">
        <f>N63-SUM(N64:N71)</f>
        <v>0</v>
      </c>
      <c r="O72" s="465"/>
      <c r="P72" s="513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25"/>
    </row>
    <row r="73" spans="1:41" x14ac:dyDescent="0.3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x14ac:dyDescent="0.35">
      <c r="B74" s="19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x14ac:dyDescent="0.35">
      <c r="B75" s="237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8"/>
      <c r="AK75" s="208"/>
      <c r="AL75" s="208"/>
      <c r="AM75" s="208"/>
      <c r="AN75" s="208"/>
      <c r="AO75" s="208"/>
    </row>
    <row r="76" spans="1:41" x14ac:dyDescent="0.35">
      <c r="B76" s="238"/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3"/>
      <c r="AK76" s="193"/>
      <c r="AL76" s="193"/>
      <c r="AM76" s="193"/>
      <c r="AN76" s="193"/>
      <c r="AO76" s="193"/>
    </row>
    <row r="77" spans="1:41" x14ac:dyDescent="0.35">
      <c r="B77" s="236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3"/>
      <c r="AK77" s="193"/>
      <c r="AL77" s="193"/>
      <c r="AM77" s="193"/>
      <c r="AN77" s="193"/>
      <c r="AO77" s="193"/>
    </row>
    <row r="78" spans="1:41" x14ac:dyDescent="0.35">
      <c r="A78" s="7"/>
      <c r="B78" s="193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</row>
    <row r="79" spans="1:41" x14ac:dyDescent="0.35">
      <c r="A79" s="7"/>
      <c r="B79" s="193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3"/>
      <c r="AK79" s="193"/>
      <c r="AL79" s="193"/>
      <c r="AM79" s="193"/>
      <c r="AN79" s="193"/>
      <c r="AO79" s="193"/>
    </row>
    <row r="80" spans="1:41" x14ac:dyDescent="0.35">
      <c r="A80" s="7"/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</row>
    <row r="81" spans="1:41" ht="12.75" customHeight="1" x14ac:dyDescent="0.35"/>
    <row r="82" spans="1:41" s="67" customFormat="1" x14ac:dyDescent="0.35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</row>
    <row r="84" spans="1:41" x14ac:dyDescent="0.35">
      <c r="A84" s="11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</row>
    <row r="85" spans="1:41" x14ac:dyDescent="0.35">
      <c r="A85" s="320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</row>
  </sheetData>
  <phoneticPr fontId="3" type="noConversion"/>
  <pageMargins left="0.75" right="0.75" top="1" bottom="1" header="0.5" footer="0.5"/>
  <pageSetup paperSize="3" scale="63" orientation="landscape" blackAndWhite="1" horizontalDpi="4294967292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"/>
  <sheetViews>
    <sheetView workbookViewId="0">
      <selection activeCell="F26" sqref="F26"/>
    </sheetView>
  </sheetViews>
  <sheetFormatPr defaultRowHeight="15.5" x14ac:dyDescent="0.35"/>
  <cols>
    <col min="2" max="2" width="22.3828125" customWidth="1"/>
    <col min="3" max="3" width="15.15234375" bestFit="1" customWidth="1"/>
    <col min="4" max="4" width="14" bestFit="1" customWidth="1"/>
    <col min="5" max="5" width="10.921875" bestFit="1" customWidth="1"/>
    <col min="13" max="13" width="8.53515625" bestFit="1" customWidth="1"/>
    <col min="14" max="32" width="7.53515625" customWidth="1"/>
    <col min="33" max="34" width="8.53515625" bestFit="1" customWidth="1"/>
    <col min="35" max="44" width="7.53515625" customWidth="1"/>
    <col min="45" max="46" width="10" customWidth="1"/>
    <col min="47" max="48" width="22.15234375" bestFit="1" customWidth="1"/>
    <col min="49" max="77" width="22.15234375" customWidth="1"/>
    <col min="78" max="78" width="14.921875" customWidth="1"/>
    <col min="79" max="79" width="26.53515625" customWidth="1"/>
    <col min="80" max="109" width="21.07421875" customWidth="1"/>
    <col min="110" max="110" width="14.921875" customWidth="1"/>
    <col min="111" max="111" width="25.53515625" customWidth="1"/>
    <col min="112" max="112" width="24.15234375" customWidth="1"/>
  </cols>
  <sheetData>
    <row r="1" spans="1:45" ht="16" thickBot="1" x14ac:dyDescent="0.4"/>
    <row r="2" spans="1:45" ht="46.5" x14ac:dyDescent="0.35">
      <c r="A2" s="244"/>
      <c r="B2" s="245" t="s">
        <v>531</v>
      </c>
      <c r="C2" s="246"/>
      <c r="D2" s="246"/>
      <c r="E2" s="247"/>
    </row>
    <row r="3" spans="1:45" x14ac:dyDescent="0.35">
      <c r="A3" s="248"/>
      <c r="B3" s="249"/>
      <c r="C3" s="249"/>
      <c r="D3" s="249"/>
      <c r="E3" s="250"/>
      <c r="M3" s="322"/>
      <c r="N3" s="322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4"/>
    </row>
    <row r="4" spans="1:45" x14ac:dyDescent="0.35">
      <c r="A4" s="248"/>
      <c r="B4" s="249"/>
      <c r="C4" s="249"/>
      <c r="D4" s="249"/>
      <c r="E4" s="250"/>
      <c r="M4" s="325"/>
      <c r="N4" s="322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  <c r="AN4" s="326"/>
      <c r="AO4" s="326"/>
      <c r="AP4" s="326"/>
      <c r="AQ4" s="326"/>
      <c r="AR4" s="326"/>
      <c r="AS4" s="327"/>
    </row>
    <row r="5" spans="1:45" x14ac:dyDescent="0.35">
      <c r="A5" s="248"/>
      <c r="B5" s="249" t="s">
        <v>486</v>
      </c>
      <c r="C5" s="251">
        <f>ASSUMPTIONS!B58</f>
        <v>0</v>
      </c>
      <c r="D5" s="249"/>
      <c r="E5" s="250"/>
      <c r="M5" s="328"/>
      <c r="N5" s="331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  <c r="AM5" s="329"/>
      <c r="AN5" s="329"/>
      <c r="AO5" s="329"/>
      <c r="AP5" s="329"/>
      <c r="AQ5" s="329"/>
      <c r="AR5" s="329"/>
      <c r="AS5" s="330"/>
    </row>
    <row r="6" spans="1:45" x14ac:dyDescent="0.35">
      <c r="A6" s="248"/>
      <c r="B6" s="249" t="s">
        <v>487</v>
      </c>
      <c r="C6" s="252">
        <f>ASSUMPTIONS!C58</f>
        <v>0</v>
      </c>
      <c r="D6" s="249"/>
      <c r="E6" s="250"/>
    </row>
    <row r="7" spans="1:45" x14ac:dyDescent="0.35">
      <c r="A7" s="248"/>
      <c r="B7" s="249" t="s">
        <v>488</v>
      </c>
      <c r="C7" s="252">
        <f>C6/12</f>
        <v>0</v>
      </c>
      <c r="D7" s="249"/>
      <c r="E7" s="250"/>
    </row>
    <row r="8" spans="1:45" x14ac:dyDescent="0.35">
      <c r="A8" s="248"/>
      <c r="B8" s="249" t="s">
        <v>489</v>
      </c>
      <c r="C8" s="249">
        <f>ASSUMPTIONS!D58</f>
        <v>480</v>
      </c>
      <c r="D8" s="249"/>
      <c r="E8" s="250"/>
    </row>
    <row r="9" spans="1:45" x14ac:dyDescent="0.35">
      <c r="A9" s="248"/>
      <c r="B9" s="249" t="s">
        <v>490</v>
      </c>
      <c r="C9" s="249">
        <f>$C$8/12</f>
        <v>40</v>
      </c>
      <c r="D9" s="249"/>
      <c r="E9" s="250"/>
      <c r="M9" s="322"/>
      <c r="N9" s="322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4"/>
    </row>
    <row r="10" spans="1:45" x14ac:dyDescent="0.35">
      <c r="A10" s="248"/>
      <c r="B10" s="249"/>
      <c r="C10" s="249"/>
      <c r="D10" s="249"/>
      <c r="E10" s="250"/>
      <c r="M10" s="325"/>
      <c r="N10" s="322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  <c r="AL10" s="326"/>
      <c r="AM10" s="326"/>
      <c r="AN10" s="326"/>
      <c r="AO10" s="326"/>
      <c r="AP10" s="326"/>
      <c r="AQ10" s="326"/>
      <c r="AR10" s="326"/>
      <c r="AS10" s="327"/>
    </row>
    <row r="11" spans="1:45" x14ac:dyDescent="0.35">
      <c r="A11" s="27"/>
      <c r="B11" s="66"/>
      <c r="C11" s="66"/>
      <c r="D11" s="66"/>
      <c r="E11" s="25"/>
      <c r="M11" s="328"/>
      <c r="N11" s="331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29"/>
      <c r="AJ11" s="329"/>
      <c r="AK11" s="329"/>
      <c r="AL11" s="329"/>
      <c r="AM11" s="329"/>
      <c r="AN11" s="329"/>
      <c r="AO11" s="329"/>
      <c r="AP11" s="329"/>
      <c r="AQ11" s="329"/>
      <c r="AR11" s="329"/>
      <c r="AS11" s="330"/>
    </row>
    <row r="12" spans="1:45" x14ac:dyDescent="0.35">
      <c r="A12" s="27" t="s">
        <v>491</v>
      </c>
      <c r="B12" s="188" t="s">
        <v>492</v>
      </c>
      <c r="C12" s="188" t="s">
        <v>493</v>
      </c>
      <c r="D12" s="188" t="s">
        <v>494</v>
      </c>
      <c r="E12" s="241" t="s">
        <v>495</v>
      </c>
    </row>
    <row r="13" spans="1:45" x14ac:dyDescent="0.35">
      <c r="A13" s="242">
        <v>0</v>
      </c>
      <c r="B13" s="253"/>
      <c r="C13" s="253"/>
      <c r="D13" s="253"/>
      <c r="E13" s="254">
        <f>C5</f>
        <v>0</v>
      </c>
    </row>
    <row r="14" spans="1:45" x14ac:dyDescent="0.35">
      <c r="A14" s="242">
        <v>1</v>
      </c>
      <c r="B14" s="253">
        <f>PMT($C$6,$C$9,$C$5,0)</f>
        <v>0</v>
      </c>
      <c r="C14" s="253">
        <f>B14-D14</f>
        <v>0</v>
      </c>
      <c r="D14" s="253">
        <f>-E13*$C$6</f>
        <v>0</v>
      </c>
      <c r="E14" s="254">
        <f>C14+E13</f>
        <v>0</v>
      </c>
    </row>
    <row r="15" spans="1:45" x14ac:dyDescent="0.35">
      <c r="A15" s="242">
        <v>2</v>
      </c>
      <c r="B15" s="253">
        <f t="shared" ref="B15:B43" si="0">PMT($C$6,$C$9,$C$5,0)</f>
        <v>0</v>
      </c>
      <c r="C15" s="253">
        <f t="shared" ref="C15:C43" si="1">B15-D15</f>
        <v>0</v>
      </c>
      <c r="D15" s="253">
        <f t="shared" ref="D15:D43" si="2">-E14*$C$6</f>
        <v>0</v>
      </c>
      <c r="E15" s="254">
        <f t="shared" ref="E15:E43" si="3">C15+E14</f>
        <v>0</v>
      </c>
      <c r="M15" s="322"/>
      <c r="N15" s="322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4"/>
    </row>
    <row r="16" spans="1:45" x14ac:dyDescent="0.35">
      <c r="A16" s="242">
        <v>3</v>
      </c>
      <c r="B16" s="253">
        <f t="shared" si="0"/>
        <v>0</v>
      </c>
      <c r="C16" s="253">
        <f t="shared" si="1"/>
        <v>0</v>
      </c>
      <c r="D16" s="253">
        <f t="shared" si="2"/>
        <v>0</v>
      </c>
      <c r="E16" s="254">
        <f t="shared" si="3"/>
        <v>0</v>
      </c>
      <c r="M16" s="325"/>
      <c r="N16" s="322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7"/>
    </row>
    <row r="17" spans="1:45" x14ac:dyDescent="0.35">
      <c r="A17" s="242">
        <v>4</v>
      </c>
      <c r="B17" s="253">
        <f t="shared" si="0"/>
        <v>0</v>
      </c>
      <c r="C17" s="253">
        <f t="shared" si="1"/>
        <v>0</v>
      </c>
      <c r="D17" s="253">
        <f t="shared" si="2"/>
        <v>0</v>
      </c>
      <c r="E17" s="254">
        <f t="shared" si="3"/>
        <v>0</v>
      </c>
      <c r="M17" s="328"/>
      <c r="N17" s="331"/>
      <c r="O17" s="329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/>
      <c r="AD17" s="329"/>
      <c r="AE17" s="329"/>
      <c r="AF17" s="329"/>
      <c r="AG17" s="329"/>
      <c r="AH17" s="329"/>
      <c r="AI17" s="329"/>
      <c r="AJ17" s="329"/>
      <c r="AK17" s="329"/>
      <c r="AL17" s="329"/>
      <c r="AM17" s="329"/>
      <c r="AN17" s="329"/>
      <c r="AO17" s="329"/>
      <c r="AP17" s="329"/>
      <c r="AQ17" s="329"/>
      <c r="AR17" s="329"/>
      <c r="AS17" s="330"/>
    </row>
    <row r="18" spans="1:45" x14ac:dyDescent="0.35">
      <c r="A18" s="242">
        <v>5</v>
      </c>
      <c r="B18" s="253">
        <f t="shared" si="0"/>
        <v>0</v>
      </c>
      <c r="C18" s="253">
        <f t="shared" si="1"/>
        <v>0</v>
      </c>
      <c r="D18" s="253">
        <f t="shared" si="2"/>
        <v>0</v>
      </c>
      <c r="E18" s="254">
        <f t="shared" si="3"/>
        <v>0</v>
      </c>
    </row>
    <row r="19" spans="1:45" x14ac:dyDescent="0.35">
      <c r="A19" s="242">
        <v>6</v>
      </c>
      <c r="B19" s="253">
        <f t="shared" si="0"/>
        <v>0</v>
      </c>
      <c r="C19" s="253">
        <f t="shared" si="1"/>
        <v>0</v>
      </c>
      <c r="D19" s="253">
        <f t="shared" si="2"/>
        <v>0</v>
      </c>
      <c r="E19" s="254">
        <f t="shared" si="3"/>
        <v>0</v>
      </c>
    </row>
    <row r="20" spans="1:45" x14ac:dyDescent="0.35">
      <c r="A20" s="242">
        <v>7</v>
      </c>
      <c r="B20" s="253">
        <f t="shared" si="0"/>
        <v>0</v>
      </c>
      <c r="C20" s="253">
        <f t="shared" si="1"/>
        <v>0</v>
      </c>
      <c r="D20" s="253">
        <f t="shared" si="2"/>
        <v>0</v>
      </c>
      <c r="E20" s="254">
        <f t="shared" si="3"/>
        <v>0</v>
      </c>
    </row>
    <row r="21" spans="1:45" x14ac:dyDescent="0.35">
      <c r="A21" s="242">
        <v>8</v>
      </c>
      <c r="B21" s="253">
        <f t="shared" si="0"/>
        <v>0</v>
      </c>
      <c r="C21" s="253">
        <f t="shared" si="1"/>
        <v>0</v>
      </c>
      <c r="D21" s="253">
        <f t="shared" si="2"/>
        <v>0</v>
      </c>
      <c r="E21" s="254">
        <f t="shared" si="3"/>
        <v>0</v>
      </c>
    </row>
    <row r="22" spans="1:45" x14ac:dyDescent="0.35">
      <c r="A22" s="242">
        <v>9</v>
      </c>
      <c r="B22" s="253">
        <f t="shared" si="0"/>
        <v>0</v>
      </c>
      <c r="C22" s="253">
        <f t="shared" si="1"/>
        <v>0</v>
      </c>
      <c r="D22" s="253">
        <f t="shared" si="2"/>
        <v>0</v>
      </c>
      <c r="E22" s="254">
        <f t="shared" si="3"/>
        <v>0</v>
      </c>
    </row>
    <row r="23" spans="1:45" x14ac:dyDescent="0.35">
      <c r="A23" s="242">
        <v>10</v>
      </c>
      <c r="B23" s="253">
        <f t="shared" si="0"/>
        <v>0</v>
      </c>
      <c r="C23" s="253">
        <f t="shared" si="1"/>
        <v>0</v>
      </c>
      <c r="D23" s="253">
        <f t="shared" si="2"/>
        <v>0</v>
      </c>
      <c r="E23" s="254">
        <f t="shared" si="3"/>
        <v>0</v>
      </c>
    </row>
    <row r="24" spans="1:45" x14ac:dyDescent="0.35">
      <c r="A24" s="242">
        <v>11</v>
      </c>
      <c r="B24" s="253">
        <f t="shared" si="0"/>
        <v>0</v>
      </c>
      <c r="C24" s="253">
        <f t="shared" si="1"/>
        <v>0</v>
      </c>
      <c r="D24" s="253">
        <f t="shared" si="2"/>
        <v>0</v>
      </c>
      <c r="E24" s="254">
        <f t="shared" si="3"/>
        <v>0</v>
      </c>
    </row>
    <row r="25" spans="1:45" x14ac:dyDescent="0.35">
      <c r="A25" s="242">
        <v>12</v>
      </c>
      <c r="B25" s="253">
        <f t="shared" si="0"/>
        <v>0</v>
      </c>
      <c r="C25" s="253">
        <f t="shared" si="1"/>
        <v>0</v>
      </c>
      <c r="D25" s="253">
        <f t="shared" si="2"/>
        <v>0</v>
      </c>
      <c r="E25" s="254">
        <f t="shared" si="3"/>
        <v>0</v>
      </c>
    </row>
    <row r="26" spans="1:45" x14ac:dyDescent="0.35">
      <c r="A26" s="242">
        <v>13</v>
      </c>
      <c r="B26" s="253">
        <f t="shared" si="0"/>
        <v>0</v>
      </c>
      <c r="C26" s="253">
        <f t="shared" si="1"/>
        <v>0</v>
      </c>
      <c r="D26" s="253">
        <f t="shared" si="2"/>
        <v>0</v>
      </c>
      <c r="E26" s="254">
        <f t="shared" si="3"/>
        <v>0</v>
      </c>
    </row>
    <row r="27" spans="1:45" x14ac:dyDescent="0.35">
      <c r="A27" s="242">
        <v>14</v>
      </c>
      <c r="B27" s="253">
        <f t="shared" si="0"/>
        <v>0</v>
      </c>
      <c r="C27" s="253">
        <f t="shared" si="1"/>
        <v>0</v>
      </c>
      <c r="D27" s="253">
        <f t="shared" si="2"/>
        <v>0</v>
      </c>
      <c r="E27" s="254">
        <f t="shared" si="3"/>
        <v>0</v>
      </c>
    </row>
    <row r="28" spans="1:45" x14ac:dyDescent="0.35">
      <c r="A28" s="242">
        <v>15</v>
      </c>
      <c r="B28" s="253">
        <f t="shared" si="0"/>
        <v>0</v>
      </c>
      <c r="C28" s="253">
        <f t="shared" si="1"/>
        <v>0</v>
      </c>
      <c r="D28" s="253">
        <f t="shared" si="2"/>
        <v>0</v>
      </c>
      <c r="E28" s="254">
        <f t="shared" si="3"/>
        <v>0</v>
      </c>
    </row>
    <row r="29" spans="1:45" x14ac:dyDescent="0.35">
      <c r="A29" s="242">
        <v>16</v>
      </c>
      <c r="B29" s="253">
        <f t="shared" si="0"/>
        <v>0</v>
      </c>
      <c r="C29" s="253">
        <f t="shared" si="1"/>
        <v>0</v>
      </c>
      <c r="D29" s="253">
        <f t="shared" si="2"/>
        <v>0</v>
      </c>
      <c r="E29" s="254">
        <f t="shared" si="3"/>
        <v>0</v>
      </c>
    </row>
    <row r="30" spans="1:45" x14ac:dyDescent="0.35">
      <c r="A30" s="242">
        <v>17</v>
      </c>
      <c r="B30" s="253">
        <f t="shared" si="0"/>
        <v>0</v>
      </c>
      <c r="C30" s="253">
        <f t="shared" si="1"/>
        <v>0</v>
      </c>
      <c r="D30" s="253">
        <f t="shared" si="2"/>
        <v>0</v>
      </c>
      <c r="E30" s="254">
        <f t="shared" si="3"/>
        <v>0</v>
      </c>
    </row>
    <row r="31" spans="1:45" x14ac:dyDescent="0.35">
      <c r="A31" s="242">
        <v>18</v>
      </c>
      <c r="B31" s="253">
        <f t="shared" si="0"/>
        <v>0</v>
      </c>
      <c r="C31" s="253">
        <f t="shared" si="1"/>
        <v>0</v>
      </c>
      <c r="D31" s="253">
        <f t="shared" si="2"/>
        <v>0</v>
      </c>
      <c r="E31" s="254">
        <f t="shared" si="3"/>
        <v>0</v>
      </c>
    </row>
    <row r="32" spans="1:45" x14ac:dyDescent="0.35">
      <c r="A32" s="242">
        <v>19</v>
      </c>
      <c r="B32" s="253">
        <f t="shared" si="0"/>
        <v>0</v>
      </c>
      <c r="C32" s="253">
        <f t="shared" si="1"/>
        <v>0</v>
      </c>
      <c r="D32" s="253">
        <f t="shared" si="2"/>
        <v>0</v>
      </c>
      <c r="E32" s="254">
        <f t="shared" si="3"/>
        <v>0</v>
      </c>
    </row>
    <row r="33" spans="1:34" x14ac:dyDescent="0.35">
      <c r="A33" s="242">
        <v>20</v>
      </c>
      <c r="B33" s="253">
        <f t="shared" si="0"/>
        <v>0</v>
      </c>
      <c r="C33" s="253">
        <f t="shared" si="1"/>
        <v>0</v>
      </c>
      <c r="D33" s="253">
        <f t="shared" si="2"/>
        <v>0</v>
      </c>
      <c r="E33" s="254">
        <f t="shared" si="3"/>
        <v>0</v>
      </c>
    </row>
    <row r="34" spans="1:34" x14ac:dyDescent="0.35">
      <c r="A34" s="242">
        <v>21</v>
      </c>
      <c r="B34" s="253">
        <f t="shared" si="0"/>
        <v>0</v>
      </c>
      <c r="C34" s="253">
        <f t="shared" si="1"/>
        <v>0</v>
      </c>
      <c r="D34" s="253">
        <f t="shared" si="2"/>
        <v>0</v>
      </c>
      <c r="E34" s="254">
        <f t="shared" si="3"/>
        <v>0</v>
      </c>
    </row>
    <row r="35" spans="1:34" x14ac:dyDescent="0.35">
      <c r="A35" s="242">
        <v>22</v>
      </c>
      <c r="B35" s="253">
        <f t="shared" si="0"/>
        <v>0</v>
      </c>
      <c r="C35" s="253">
        <f t="shared" si="1"/>
        <v>0</v>
      </c>
      <c r="D35" s="253">
        <f t="shared" si="2"/>
        <v>0</v>
      </c>
      <c r="E35" s="254">
        <f t="shared" si="3"/>
        <v>0</v>
      </c>
    </row>
    <row r="36" spans="1:34" x14ac:dyDescent="0.35">
      <c r="A36" s="242">
        <v>23</v>
      </c>
      <c r="B36" s="253">
        <f t="shared" si="0"/>
        <v>0</v>
      </c>
      <c r="C36" s="253">
        <f t="shared" si="1"/>
        <v>0</v>
      </c>
      <c r="D36" s="253">
        <f t="shared" si="2"/>
        <v>0</v>
      </c>
      <c r="E36" s="254">
        <f t="shared" si="3"/>
        <v>0</v>
      </c>
    </row>
    <row r="37" spans="1:34" x14ac:dyDescent="0.35">
      <c r="A37" s="242">
        <v>24</v>
      </c>
      <c r="B37" s="253">
        <f t="shared" si="0"/>
        <v>0</v>
      </c>
      <c r="C37" s="253">
        <f t="shared" si="1"/>
        <v>0</v>
      </c>
      <c r="D37" s="253">
        <f t="shared" si="2"/>
        <v>0</v>
      </c>
      <c r="E37" s="254">
        <f t="shared" si="3"/>
        <v>0</v>
      </c>
    </row>
    <row r="38" spans="1:34" x14ac:dyDescent="0.35">
      <c r="A38" s="242">
        <v>25</v>
      </c>
      <c r="B38" s="253">
        <f t="shared" si="0"/>
        <v>0</v>
      </c>
      <c r="C38" s="253">
        <f t="shared" si="1"/>
        <v>0</v>
      </c>
      <c r="D38" s="253">
        <f t="shared" si="2"/>
        <v>0</v>
      </c>
      <c r="E38" s="254">
        <f t="shared" si="3"/>
        <v>0</v>
      </c>
    </row>
    <row r="39" spans="1:34" x14ac:dyDescent="0.35">
      <c r="A39" s="242">
        <v>26</v>
      </c>
      <c r="B39" s="253">
        <f t="shared" si="0"/>
        <v>0</v>
      </c>
      <c r="C39" s="253">
        <f t="shared" si="1"/>
        <v>0</v>
      </c>
      <c r="D39" s="253">
        <f t="shared" si="2"/>
        <v>0</v>
      </c>
      <c r="E39" s="254">
        <f t="shared" si="3"/>
        <v>0</v>
      </c>
    </row>
    <row r="40" spans="1:34" x14ac:dyDescent="0.35">
      <c r="A40" s="242">
        <v>27</v>
      </c>
      <c r="B40" s="253">
        <f t="shared" si="0"/>
        <v>0</v>
      </c>
      <c r="C40" s="253">
        <f t="shared" si="1"/>
        <v>0</v>
      </c>
      <c r="D40" s="253">
        <f t="shared" si="2"/>
        <v>0</v>
      </c>
      <c r="E40" s="254">
        <f t="shared" si="3"/>
        <v>0</v>
      </c>
    </row>
    <row r="41" spans="1:34" x14ac:dyDescent="0.35">
      <c r="A41" s="242">
        <v>28</v>
      </c>
      <c r="B41" s="253">
        <f t="shared" si="0"/>
        <v>0</v>
      </c>
      <c r="C41" s="253">
        <f t="shared" si="1"/>
        <v>0</v>
      </c>
      <c r="D41" s="253">
        <f t="shared" si="2"/>
        <v>0</v>
      </c>
      <c r="E41" s="254">
        <f t="shared" si="3"/>
        <v>0</v>
      </c>
    </row>
    <row r="42" spans="1:34" x14ac:dyDescent="0.35">
      <c r="A42" s="242">
        <v>29</v>
      </c>
      <c r="B42" s="253">
        <f t="shared" si="0"/>
        <v>0</v>
      </c>
      <c r="C42" s="253">
        <f t="shared" si="1"/>
        <v>0</v>
      </c>
      <c r="D42" s="253">
        <f t="shared" si="2"/>
        <v>0</v>
      </c>
      <c r="E42" s="254">
        <f t="shared" si="3"/>
        <v>0</v>
      </c>
    </row>
    <row r="43" spans="1:34" ht="16" thickBot="1" x14ac:dyDescent="0.4">
      <c r="A43" s="243">
        <v>30</v>
      </c>
      <c r="B43" s="255">
        <f t="shared" si="0"/>
        <v>0</v>
      </c>
      <c r="C43" s="255">
        <f t="shared" si="1"/>
        <v>0</v>
      </c>
      <c r="D43" s="255">
        <f t="shared" si="2"/>
        <v>0</v>
      </c>
      <c r="E43" s="256">
        <f t="shared" si="3"/>
        <v>0</v>
      </c>
    </row>
    <row r="47" spans="1:34" ht="16" thickBot="1" x14ac:dyDescent="0.4">
      <c r="E47" s="253">
        <f t="shared" ref="E47:AH47" si="4">PMT($C$6,$C$9,$C$5,0)</f>
        <v>0</v>
      </c>
      <c r="F47" s="253">
        <f t="shared" si="4"/>
        <v>0</v>
      </c>
      <c r="G47" s="253">
        <f t="shared" si="4"/>
        <v>0</v>
      </c>
      <c r="H47" s="253">
        <f t="shared" si="4"/>
        <v>0</v>
      </c>
      <c r="I47" s="253">
        <f t="shared" si="4"/>
        <v>0</v>
      </c>
      <c r="J47" s="253">
        <f t="shared" si="4"/>
        <v>0</v>
      </c>
      <c r="K47" s="253">
        <f t="shared" si="4"/>
        <v>0</v>
      </c>
      <c r="L47" s="253">
        <f t="shared" si="4"/>
        <v>0</v>
      </c>
      <c r="M47" s="253">
        <f t="shared" si="4"/>
        <v>0</v>
      </c>
      <c r="N47" s="253">
        <f t="shared" si="4"/>
        <v>0</v>
      </c>
      <c r="O47" s="253">
        <f t="shared" si="4"/>
        <v>0</v>
      </c>
      <c r="P47" s="253">
        <f t="shared" si="4"/>
        <v>0</v>
      </c>
      <c r="Q47" s="253">
        <f t="shared" si="4"/>
        <v>0</v>
      </c>
      <c r="R47" s="253">
        <f t="shared" si="4"/>
        <v>0</v>
      </c>
      <c r="S47" s="253">
        <f t="shared" si="4"/>
        <v>0</v>
      </c>
      <c r="T47" s="253">
        <f t="shared" si="4"/>
        <v>0</v>
      </c>
      <c r="U47" s="253">
        <f t="shared" si="4"/>
        <v>0</v>
      </c>
      <c r="V47" s="253">
        <f t="shared" si="4"/>
        <v>0</v>
      </c>
      <c r="W47" s="253">
        <f t="shared" si="4"/>
        <v>0</v>
      </c>
      <c r="X47" s="253">
        <f t="shared" si="4"/>
        <v>0</v>
      </c>
      <c r="Y47" s="253">
        <f t="shared" si="4"/>
        <v>0</v>
      </c>
      <c r="Z47" s="253">
        <f t="shared" si="4"/>
        <v>0</v>
      </c>
      <c r="AA47" s="253">
        <f t="shared" si="4"/>
        <v>0</v>
      </c>
      <c r="AB47" s="253">
        <f t="shared" si="4"/>
        <v>0</v>
      </c>
      <c r="AC47" s="253">
        <f t="shared" si="4"/>
        <v>0</v>
      </c>
      <c r="AD47" s="253">
        <f t="shared" si="4"/>
        <v>0</v>
      </c>
      <c r="AE47" s="253">
        <f t="shared" si="4"/>
        <v>0</v>
      </c>
      <c r="AF47" s="253">
        <f t="shared" si="4"/>
        <v>0</v>
      </c>
      <c r="AG47" s="253">
        <f t="shared" si="4"/>
        <v>0</v>
      </c>
      <c r="AH47" s="255">
        <f t="shared" si="4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7"/>
  <sheetViews>
    <sheetView topLeftCell="A44" workbookViewId="0">
      <selection activeCell="F26" sqref="F26"/>
    </sheetView>
  </sheetViews>
  <sheetFormatPr defaultRowHeight="15.5" x14ac:dyDescent="0.35"/>
  <cols>
    <col min="2" max="2" width="32.07421875" bestFit="1" customWidth="1"/>
    <col min="3" max="4" width="11" bestFit="1" customWidth="1"/>
    <col min="5" max="5" width="13.53515625" bestFit="1" customWidth="1"/>
  </cols>
  <sheetData>
    <row r="1" spans="1:5" ht="16" thickBot="1" x14ac:dyDescent="0.4"/>
    <row r="2" spans="1:5" x14ac:dyDescent="0.35">
      <c r="A2" s="244"/>
      <c r="B2" s="260" t="s">
        <v>499</v>
      </c>
      <c r="C2" s="246"/>
      <c r="D2" s="246"/>
      <c r="E2" s="247"/>
    </row>
    <row r="3" spans="1:5" x14ac:dyDescent="0.35">
      <c r="A3" s="248"/>
      <c r="B3" s="249"/>
      <c r="C3" s="249"/>
      <c r="D3" s="249"/>
      <c r="E3" s="250"/>
    </row>
    <row r="4" spans="1:5" x14ac:dyDescent="0.35">
      <c r="A4" s="248"/>
      <c r="B4" s="249"/>
      <c r="C4" s="249"/>
      <c r="D4" s="249"/>
      <c r="E4" s="250"/>
    </row>
    <row r="5" spans="1:5" x14ac:dyDescent="0.35">
      <c r="A5" s="248"/>
      <c r="B5" s="249" t="s">
        <v>486</v>
      </c>
      <c r="C5" s="251">
        <f>ASSUMPTIONS!B53</f>
        <v>0</v>
      </c>
      <c r="D5" s="249"/>
      <c r="E5" s="250"/>
    </row>
    <row r="6" spans="1:5" x14ac:dyDescent="0.35">
      <c r="A6" s="248"/>
      <c r="B6" s="249" t="s">
        <v>487</v>
      </c>
      <c r="C6" s="252">
        <f>ASSUMPTIONS!C53</f>
        <v>0.02</v>
      </c>
      <c r="D6" s="249"/>
      <c r="E6" s="250"/>
    </row>
    <row r="7" spans="1:5" x14ac:dyDescent="0.35">
      <c r="A7" s="248"/>
      <c r="B7" s="249" t="s">
        <v>488</v>
      </c>
      <c r="C7" s="252">
        <f>C6/12</f>
        <v>1.6666666666666668E-3</v>
      </c>
      <c r="D7" s="249"/>
      <c r="E7" s="250"/>
    </row>
    <row r="8" spans="1:5" x14ac:dyDescent="0.35">
      <c r="A8" s="248"/>
      <c r="B8" s="249" t="s">
        <v>489</v>
      </c>
      <c r="C8" s="249">
        <f>ASSUMPTIONS!D53</f>
        <v>480</v>
      </c>
      <c r="D8" s="249"/>
      <c r="E8" s="250"/>
    </row>
    <row r="9" spans="1:5" x14ac:dyDescent="0.35">
      <c r="A9" s="248"/>
      <c r="B9" s="249" t="s">
        <v>490</v>
      </c>
      <c r="C9" s="249">
        <f>C8/12</f>
        <v>40</v>
      </c>
      <c r="D9" s="249"/>
      <c r="E9" s="250"/>
    </row>
    <row r="10" spans="1:5" x14ac:dyDescent="0.35">
      <c r="A10" s="248"/>
      <c r="B10" s="249"/>
      <c r="C10" s="249"/>
      <c r="D10" s="249"/>
      <c r="E10" s="250"/>
    </row>
    <row r="11" spans="1:5" x14ac:dyDescent="0.35">
      <c r="A11" s="27"/>
      <c r="B11" s="66"/>
      <c r="C11" s="66"/>
      <c r="D11" s="66"/>
      <c r="E11" s="25"/>
    </row>
    <row r="12" spans="1:5" x14ac:dyDescent="0.35">
      <c r="A12" s="257" t="s">
        <v>491</v>
      </c>
      <c r="B12" s="258" t="s">
        <v>492</v>
      </c>
      <c r="C12" s="258" t="s">
        <v>500</v>
      </c>
      <c r="D12" s="258" t="s">
        <v>501</v>
      </c>
      <c r="E12" s="259" t="s">
        <v>495</v>
      </c>
    </row>
    <row r="13" spans="1:5" x14ac:dyDescent="0.35">
      <c r="A13" s="242">
        <v>0</v>
      </c>
      <c r="B13" s="253"/>
      <c r="C13" s="253"/>
      <c r="D13" s="253"/>
      <c r="E13" s="254">
        <f>C5</f>
        <v>0</v>
      </c>
    </row>
    <row r="14" spans="1:5" x14ac:dyDescent="0.35">
      <c r="A14" s="242">
        <v>1</v>
      </c>
      <c r="B14" s="253">
        <f>PMT($C$6,$C$9,$C$5,0)</f>
        <v>0</v>
      </c>
      <c r="C14" s="253">
        <f>B14-D14</f>
        <v>0</v>
      </c>
      <c r="D14" s="253">
        <f>-$C$6*E13</f>
        <v>0</v>
      </c>
      <c r="E14" s="254">
        <f>C14+E13</f>
        <v>0</v>
      </c>
    </row>
    <row r="15" spans="1:5" x14ac:dyDescent="0.35">
      <c r="A15" s="242">
        <v>2</v>
      </c>
      <c r="B15" s="253">
        <f t="shared" ref="B15:B53" si="0">PMT($C$6,$C$9,$C$5,0)</f>
        <v>0</v>
      </c>
      <c r="C15" s="253">
        <f t="shared" ref="C15:C53" si="1">B15-D15</f>
        <v>0</v>
      </c>
      <c r="D15" s="253">
        <f t="shared" ref="D15:D53" si="2">-$C$6*E14</f>
        <v>0</v>
      </c>
      <c r="E15" s="254">
        <f t="shared" ref="E15:E53" si="3">C15+E14</f>
        <v>0</v>
      </c>
    </row>
    <row r="16" spans="1:5" x14ac:dyDescent="0.35">
      <c r="A16" s="242">
        <v>3</v>
      </c>
      <c r="B16" s="253">
        <f t="shared" si="0"/>
        <v>0</v>
      </c>
      <c r="C16" s="253">
        <f t="shared" si="1"/>
        <v>0</v>
      </c>
      <c r="D16" s="253">
        <f t="shared" si="2"/>
        <v>0</v>
      </c>
      <c r="E16" s="254">
        <f t="shared" si="3"/>
        <v>0</v>
      </c>
    </row>
    <row r="17" spans="1:5" x14ac:dyDescent="0.35">
      <c r="A17" s="242">
        <v>4</v>
      </c>
      <c r="B17" s="253">
        <f t="shared" si="0"/>
        <v>0</v>
      </c>
      <c r="C17" s="253">
        <f t="shared" si="1"/>
        <v>0</v>
      </c>
      <c r="D17" s="253">
        <f t="shared" si="2"/>
        <v>0</v>
      </c>
      <c r="E17" s="254">
        <f t="shared" si="3"/>
        <v>0</v>
      </c>
    </row>
    <row r="18" spans="1:5" x14ac:dyDescent="0.35">
      <c r="A18" s="242">
        <v>5</v>
      </c>
      <c r="B18" s="253">
        <f t="shared" si="0"/>
        <v>0</v>
      </c>
      <c r="C18" s="253">
        <f t="shared" si="1"/>
        <v>0</v>
      </c>
      <c r="D18" s="253">
        <f t="shared" si="2"/>
        <v>0</v>
      </c>
      <c r="E18" s="254">
        <f t="shared" si="3"/>
        <v>0</v>
      </c>
    </row>
    <row r="19" spans="1:5" x14ac:dyDescent="0.35">
      <c r="A19" s="242">
        <v>6</v>
      </c>
      <c r="B19" s="253">
        <f t="shared" si="0"/>
        <v>0</v>
      </c>
      <c r="C19" s="253">
        <f t="shared" si="1"/>
        <v>0</v>
      </c>
      <c r="D19" s="253">
        <f t="shared" si="2"/>
        <v>0</v>
      </c>
      <c r="E19" s="254">
        <f t="shared" si="3"/>
        <v>0</v>
      </c>
    </row>
    <row r="20" spans="1:5" x14ac:dyDescent="0.35">
      <c r="A20" s="242">
        <v>7</v>
      </c>
      <c r="B20" s="253">
        <f t="shared" si="0"/>
        <v>0</v>
      </c>
      <c r="C20" s="253">
        <f t="shared" si="1"/>
        <v>0</v>
      </c>
      <c r="D20" s="253">
        <f t="shared" si="2"/>
        <v>0</v>
      </c>
      <c r="E20" s="254">
        <f t="shared" si="3"/>
        <v>0</v>
      </c>
    </row>
    <row r="21" spans="1:5" x14ac:dyDescent="0.35">
      <c r="A21" s="242">
        <v>8</v>
      </c>
      <c r="B21" s="253">
        <f t="shared" si="0"/>
        <v>0</v>
      </c>
      <c r="C21" s="253">
        <f t="shared" si="1"/>
        <v>0</v>
      </c>
      <c r="D21" s="253">
        <f t="shared" si="2"/>
        <v>0</v>
      </c>
      <c r="E21" s="254">
        <f t="shared" si="3"/>
        <v>0</v>
      </c>
    </row>
    <row r="22" spans="1:5" x14ac:dyDescent="0.35">
      <c r="A22" s="242">
        <v>9</v>
      </c>
      <c r="B22" s="253">
        <f t="shared" si="0"/>
        <v>0</v>
      </c>
      <c r="C22" s="253">
        <f t="shared" si="1"/>
        <v>0</v>
      </c>
      <c r="D22" s="253">
        <f t="shared" si="2"/>
        <v>0</v>
      </c>
      <c r="E22" s="254">
        <f t="shared" si="3"/>
        <v>0</v>
      </c>
    </row>
    <row r="23" spans="1:5" x14ac:dyDescent="0.35">
      <c r="A23" s="242">
        <v>10</v>
      </c>
      <c r="B23" s="253">
        <f t="shared" si="0"/>
        <v>0</v>
      </c>
      <c r="C23" s="253">
        <f t="shared" si="1"/>
        <v>0</v>
      </c>
      <c r="D23" s="253">
        <f t="shared" si="2"/>
        <v>0</v>
      </c>
      <c r="E23" s="254">
        <f t="shared" si="3"/>
        <v>0</v>
      </c>
    </row>
    <row r="24" spans="1:5" x14ac:dyDescent="0.35">
      <c r="A24" s="242">
        <v>11</v>
      </c>
      <c r="B24" s="253">
        <f t="shared" si="0"/>
        <v>0</v>
      </c>
      <c r="C24" s="253">
        <f t="shared" si="1"/>
        <v>0</v>
      </c>
      <c r="D24" s="253">
        <f t="shared" si="2"/>
        <v>0</v>
      </c>
      <c r="E24" s="254">
        <f t="shared" si="3"/>
        <v>0</v>
      </c>
    </row>
    <row r="25" spans="1:5" x14ac:dyDescent="0.35">
      <c r="A25" s="242">
        <v>12</v>
      </c>
      <c r="B25" s="253">
        <f t="shared" si="0"/>
        <v>0</v>
      </c>
      <c r="C25" s="253">
        <f t="shared" si="1"/>
        <v>0</v>
      </c>
      <c r="D25" s="253">
        <f t="shared" si="2"/>
        <v>0</v>
      </c>
      <c r="E25" s="254">
        <f t="shared" si="3"/>
        <v>0</v>
      </c>
    </row>
    <row r="26" spans="1:5" x14ac:dyDescent="0.35">
      <c r="A26" s="242">
        <v>13</v>
      </c>
      <c r="B26" s="253">
        <f t="shared" si="0"/>
        <v>0</v>
      </c>
      <c r="C26" s="253">
        <f t="shared" si="1"/>
        <v>0</v>
      </c>
      <c r="D26" s="253">
        <f t="shared" si="2"/>
        <v>0</v>
      </c>
      <c r="E26" s="254">
        <f t="shared" si="3"/>
        <v>0</v>
      </c>
    </row>
    <row r="27" spans="1:5" x14ac:dyDescent="0.35">
      <c r="A27" s="242">
        <v>14</v>
      </c>
      <c r="B27" s="253">
        <f t="shared" si="0"/>
        <v>0</v>
      </c>
      <c r="C27" s="253">
        <f t="shared" si="1"/>
        <v>0</v>
      </c>
      <c r="D27" s="253">
        <f t="shared" si="2"/>
        <v>0</v>
      </c>
      <c r="E27" s="254">
        <f t="shared" si="3"/>
        <v>0</v>
      </c>
    </row>
    <row r="28" spans="1:5" x14ac:dyDescent="0.35">
      <c r="A28" s="242">
        <v>15</v>
      </c>
      <c r="B28" s="253">
        <f t="shared" si="0"/>
        <v>0</v>
      </c>
      <c r="C28" s="253">
        <f t="shared" si="1"/>
        <v>0</v>
      </c>
      <c r="D28" s="253">
        <f t="shared" si="2"/>
        <v>0</v>
      </c>
      <c r="E28" s="254">
        <f t="shared" si="3"/>
        <v>0</v>
      </c>
    </row>
    <row r="29" spans="1:5" x14ac:dyDescent="0.35">
      <c r="A29" s="242">
        <v>16</v>
      </c>
      <c r="B29" s="253">
        <f t="shared" si="0"/>
        <v>0</v>
      </c>
      <c r="C29" s="253">
        <f t="shared" si="1"/>
        <v>0</v>
      </c>
      <c r="D29" s="253">
        <f t="shared" si="2"/>
        <v>0</v>
      </c>
      <c r="E29" s="254">
        <f t="shared" si="3"/>
        <v>0</v>
      </c>
    </row>
    <row r="30" spans="1:5" x14ac:dyDescent="0.35">
      <c r="A30" s="242">
        <v>17</v>
      </c>
      <c r="B30" s="253">
        <f t="shared" si="0"/>
        <v>0</v>
      </c>
      <c r="C30" s="253">
        <f t="shared" si="1"/>
        <v>0</v>
      </c>
      <c r="D30" s="253">
        <f t="shared" si="2"/>
        <v>0</v>
      </c>
      <c r="E30" s="254">
        <f t="shared" si="3"/>
        <v>0</v>
      </c>
    </row>
    <row r="31" spans="1:5" x14ac:dyDescent="0.35">
      <c r="A31" s="242">
        <v>18</v>
      </c>
      <c r="B31" s="253">
        <f t="shared" si="0"/>
        <v>0</v>
      </c>
      <c r="C31" s="253">
        <f t="shared" si="1"/>
        <v>0</v>
      </c>
      <c r="D31" s="253">
        <f t="shared" si="2"/>
        <v>0</v>
      </c>
      <c r="E31" s="254">
        <f t="shared" si="3"/>
        <v>0</v>
      </c>
    </row>
    <row r="32" spans="1:5" x14ac:dyDescent="0.35">
      <c r="A32" s="242">
        <v>19</v>
      </c>
      <c r="B32" s="253">
        <f t="shared" si="0"/>
        <v>0</v>
      </c>
      <c r="C32" s="253">
        <f t="shared" si="1"/>
        <v>0</v>
      </c>
      <c r="D32" s="253">
        <f t="shared" si="2"/>
        <v>0</v>
      </c>
      <c r="E32" s="254">
        <f t="shared" si="3"/>
        <v>0</v>
      </c>
    </row>
    <row r="33" spans="1:5" x14ac:dyDescent="0.35">
      <c r="A33" s="242">
        <v>20</v>
      </c>
      <c r="B33" s="253">
        <f t="shared" si="0"/>
        <v>0</v>
      </c>
      <c r="C33" s="253">
        <f t="shared" si="1"/>
        <v>0</v>
      </c>
      <c r="D33" s="253">
        <f t="shared" si="2"/>
        <v>0</v>
      </c>
      <c r="E33" s="254">
        <f t="shared" si="3"/>
        <v>0</v>
      </c>
    </row>
    <row r="34" spans="1:5" x14ac:dyDescent="0.35">
      <c r="A34" s="242">
        <v>21</v>
      </c>
      <c r="B34" s="253">
        <f t="shared" si="0"/>
        <v>0</v>
      </c>
      <c r="C34" s="253">
        <f t="shared" si="1"/>
        <v>0</v>
      </c>
      <c r="D34" s="253">
        <f t="shared" si="2"/>
        <v>0</v>
      </c>
      <c r="E34" s="254">
        <f t="shared" si="3"/>
        <v>0</v>
      </c>
    </row>
    <row r="35" spans="1:5" x14ac:dyDescent="0.35">
      <c r="A35" s="242">
        <v>22</v>
      </c>
      <c r="B35" s="253">
        <f t="shared" si="0"/>
        <v>0</v>
      </c>
      <c r="C35" s="253">
        <f t="shared" si="1"/>
        <v>0</v>
      </c>
      <c r="D35" s="253">
        <f t="shared" si="2"/>
        <v>0</v>
      </c>
      <c r="E35" s="254">
        <f t="shared" si="3"/>
        <v>0</v>
      </c>
    </row>
    <row r="36" spans="1:5" x14ac:dyDescent="0.35">
      <c r="A36" s="242">
        <v>23</v>
      </c>
      <c r="B36" s="253">
        <f t="shared" si="0"/>
        <v>0</v>
      </c>
      <c r="C36" s="253">
        <f t="shared" si="1"/>
        <v>0</v>
      </c>
      <c r="D36" s="253">
        <f t="shared" si="2"/>
        <v>0</v>
      </c>
      <c r="E36" s="254">
        <f t="shared" si="3"/>
        <v>0</v>
      </c>
    </row>
    <row r="37" spans="1:5" x14ac:dyDescent="0.35">
      <c r="A37" s="242">
        <v>24</v>
      </c>
      <c r="B37" s="253">
        <f t="shared" si="0"/>
        <v>0</v>
      </c>
      <c r="C37" s="253">
        <f t="shared" si="1"/>
        <v>0</v>
      </c>
      <c r="D37" s="253">
        <f t="shared" si="2"/>
        <v>0</v>
      </c>
      <c r="E37" s="254">
        <f t="shared" si="3"/>
        <v>0</v>
      </c>
    </row>
    <row r="38" spans="1:5" x14ac:dyDescent="0.35">
      <c r="A38" s="242">
        <v>25</v>
      </c>
      <c r="B38" s="253">
        <f t="shared" si="0"/>
        <v>0</v>
      </c>
      <c r="C38" s="253">
        <f t="shared" si="1"/>
        <v>0</v>
      </c>
      <c r="D38" s="253">
        <f t="shared" si="2"/>
        <v>0</v>
      </c>
      <c r="E38" s="254">
        <f t="shared" si="3"/>
        <v>0</v>
      </c>
    </row>
    <row r="39" spans="1:5" x14ac:dyDescent="0.35">
      <c r="A39" s="242">
        <v>26</v>
      </c>
      <c r="B39" s="253">
        <f t="shared" si="0"/>
        <v>0</v>
      </c>
      <c r="C39" s="253">
        <f t="shared" si="1"/>
        <v>0</v>
      </c>
      <c r="D39" s="253">
        <f t="shared" si="2"/>
        <v>0</v>
      </c>
      <c r="E39" s="254">
        <f t="shared" si="3"/>
        <v>0</v>
      </c>
    </row>
    <row r="40" spans="1:5" x14ac:dyDescent="0.35">
      <c r="A40" s="242">
        <v>27</v>
      </c>
      <c r="B40" s="253">
        <f t="shared" si="0"/>
        <v>0</v>
      </c>
      <c r="C40" s="253">
        <f t="shared" si="1"/>
        <v>0</v>
      </c>
      <c r="D40" s="253">
        <f t="shared" si="2"/>
        <v>0</v>
      </c>
      <c r="E40" s="254">
        <f t="shared" si="3"/>
        <v>0</v>
      </c>
    </row>
    <row r="41" spans="1:5" x14ac:dyDescent="0.35">
      <c r="A41" s="242">
        <v>28</v>
      </c>
      <c r="B41" s="253">
        <f t="shared" si="0"/>
        <v>0</v>
      </c>
      <c r="C41" s="253">
        <f t="shared" si="1"/>
        <v>0</v>
      </c>
      <c r="D41" s="253">
        <f t="shared" si="2"/>
        <v>0</v>
      </c>
      <c r="E41" s="254">
        <f t="shared" si="3"/>
        <v>0</v>
      </c>
    </row>
    <row r="42" spans="1:5" x14ac:dyDescent="0.35">
      <c r="A42" s="242">
        <v>29</v>
      </c>
      <c r="B42" s="253">
        <f t="shared" si="0"/>
        <v>0</v>
      </c>
      <c r="C42" s="253">
        <f t="shared" si="1"/>
        <v>0</v>
      </c>
      <c r="D42" s="253">
        <f t="shared" si="2"/>
        <v>0</v>
      </c>
      <c r="E42" s="254">
        <f t="shared" si="3"/>
        <v>0</v>
      </c>
    </row>
    <row r="43" spans="1:5" x14ac:dyDescent="0.35">
      <c r="A43" s="242">
        <v>30</v>
      </c>
      <c r="B43" s="253">
        <f t="shared" si="0"/>
        <v>0</v>
      </c>
      <c r="C43" s="253">
        <f t="shared" si="1"/>
        <v>0</v>
      </c>
      <c r="D43" s="253">
        <f t="shared" si="2"/>
        <v>0</v>
      </c>
      <c r="E43" s="254">
        <f t="shared" si="3"/>
        <v>0</v>
      </c>
    </row>
    <row r="44" spans="1:5" x14ac:dyDescent="0.35">
      <c r="A44" s="242">
        <v>31</v>
      </c>
      <c r="B44" s="253">
        <f t="shared" si="0"/>
        <v>0</v>
      </c>
      <c r="C44" s="253">
        <f t="shared" si="1"/>
        <v>0</v>
      </c>
      <c r="D44" s="253">
        <f t="shared" si="2"/>
        <v>0</v>
      </c>
      <c r="E44" s="254">
        <f t="shared" si="3"/>
        <v>0</v>
      </c>
    </row>
    <row r="45" spans="1:5" x14ac:dyDescent="0.35">
      <c r="A45" s="242">
        <v>32</v>
      </c>
      <c r="B45" s="253">
        <f t="shared" si="0"/>
        <v>0</v>
      </c>
      <c r="C45" s="253">
        <f t="shared" si="1"/>
        <v>0</v>
      </c>
      <c r="D45" s="253">
        <f t="shared" si="2"/>
        <v>0</v>
      </c>
      <c r="E45" s="254">
        <f t="shared" si="3"/>
        <v>0</v>
      </c>
    </row>
    <row r="46" spans="1:5" x14ac:dyDescent="0.35">
      <c r="A46" s="242">
        <v>33</v>
      </c>
      <c r="B46" s="253">
        <f t="shared" si="0"/>
        <v>0</v>
      </c>
      <c r="C46" s="253">
        <f t="shared" si="1"/>
        <v>0</v>
      </c>
      <c r="D46" s="253">
        <f t="shared" si="2"/>
        <v>0</v>
      </c>
      <c r="E46" s="254">
        <f t="shared" si="3"/>
        <v>0</v>
      </c>
    </row>
    <row r="47" spans="1:5" x14ac:dyDescent="0.35">
      <c r="A47" s="242">
        <v>34</v>
      </c>
      <c r="B47" s="253">
        <f t="shared" si="0"/>
        <v>0</v>
      </c>
      <c r="C47" s="253">
        <f t="shared" si="1"/>
        <v>0</v>
      </c>
      <c r="D47" s="253">
        <f t="shared" si="2"/>
        <v>0</v>
      </c>
      <c r="E47" s="254">
        <f t="shared" si="3"/>
        <v>0</v>
      </c>
    </row>
    <row r="48" spans="1:5" x14ac:dyDescent="0.35">
      <c r="A48" s="242">
        <v>35</v>
      </c>
      <c r="B48" s="253">
        <f t="shared" si="0"/>
        <v>0</v>
      </c>
      <c r="C48" s="253">
        <f t="shared" si="1"/>
        <v>0</v>
      </c>
      <c r="D48" s="253">
        <f t="shared" si="2"/>
        <v>0</v>
      </c>
      <c r="E48" s="254">
        <f t="shared" si="3"/>
        <v>0</v>
      </c>
    </row>
    <row r="49" spans="1:44" x14ac:dyDescent="0.35">
      <c r="A49" s="242">
        <v>36</v>
      </c>
      <c r="B49" s="253">
        <f t="shared" si="0"/>
        <v>0</v>
      </c>
      <c r="C49" s="253">
        <f t="shared" si="1"/>
        <v>0</v>
      </c>
      <c r="D49" s="253">
        <f t="shared" si="2"/>
        <v>0</v>
      </c>
      <c r="E49" s="254">
        <f t="shared" si="3"/>
        <v>0</v>
      </c>
    </row>
    <row r="50" spans="1:44" x14ac:dyDescent="0.35">
      <c r="A50" s="242">
        <v>37</v>
      </c>
      <c r="B50" s="253">
        <f t="shared" si="0"/>
        <v>0</v>
      </c>
      <c r="C50" s="253">
        <f t="shared" si="1"/>
        <v>0</v>
      </c>
      <c r="D50" s="253">
        <f t="shared" si="2"/>
        <v>0</v>
      </c>
      <c r="E50" s="254">
        <f t="shared" si="3"/>
        <v>0</v>
      </c>
    </row>
    <row r="51" spans="1:44" x14ac:dyDescent="0.35">
      <c r="A51" s="242">
        <v>38</v>
      </c>
      <c r="B51" s="253">
        <f t="shared" si="0"/>
        <v>0</v>
      </c>
      <c r="C51" s="253">
        <f t="shared" si="1"/>
        <v>0</v>
      </c>
      <c r="D51" s="253">
        <f t="shared" si="2"/>
        <v>0</v>
      </c>
      <c r="E51" s="254">
        <f t="shared" si="3"/>
        <v>0</v>
      </c>
    </row>
    <row r="52" spans="1:44" x14ac:dyDescent="0.35">
      <c r="A52" s="242">
        <v>39</v>
      </c>
      <c r="B52" s="253">
        <f t="shared" si="0"/>
        <v>0</v>
      </c>
      <c r="C52" s="253">
        <f t="shared" si="1"/>
        <v>0</v>
      </c>
      <c r="D52" s="253">
        <f t="shared" si="2"/>
        <v>0</v>
      </c>
      <c r="E52" s="254">
        <f t="shared" si="3"/>
        <v>0</v>
      </c>
    </row>
    <row r="53" spans="1:44" ht="16" thickBot="1" x14ac:dyDescent="0.4">
      <c r="A53" s="243">
        <v>40</v>
      </c>
      <c r="B53" s="255">
        <f t="shared" si="0"/>
        <v>0</v>
      </c>
      <c r="C53" s="255">
        <f t="shared" si="1"/>
        <v>0</v>
      </c>
      <c r="D53" s="255">
        <f t="shared" si="2"/>
        <v>0</v>
      </c>
      <c r="E53" s="256">
        <f t="shared" si="3"/>
        <v>0</v>
      </c>
    </row>
    <row r="57" spans="1:44" ht="16" thickBot="1" x14ac:dyDescent="0.4">
      <c r="E57" s="253">
        <f t="shared" ref="E57:AR57" si="4">PMT($C$6,$C$9,$C$5,0)</f>
        <v>0</v>
      </c>
      <c r="F57" s="253">
        <f t="shared" si="4"/>
        <v>0</v>
      </c>
      <c r="G57" s="253">
        <f t="shared" si="4"/>
        <v>0</v>
      </c>
      <c r="H57" s="253">
        <f t="shared" si="4"/>
        <v>0</v>
      </c>
      <c r="I57" s="253">
        <f t="shared" si="4"/>
        <v>0</v>
      </c>
      <c r="J57" s="253">
        <f t="shared" si="4"/>
        <v>0</v>
      </c>
      <c r="K57" s="253">
        <f t="shared" si="4"/>
        <v>0</v>
      </c>
      <c r="L57" s="253">
        <f t="shared" si="4"/>
        <v>0</v>
      </c>
      <c r="M57" s="253">
        <f t="shared" si="4"/>
        <v>0</v>
      </c>
      <c r="N57" s="253">
        <f t="shared" si="4"/>
        <v>0</v>
      </c>
      <c r="O57" s="253">
        <f t="shared" si="4"/>
        <v>0</v>
      </c>
      <c r="P57" s="253">
        <f t="shared" si="4"/>
        <v>0</v>
      </c>
      <c r="Q57" s="253">
        <f t="shared" si="4"/>
        <v>0</v>
      </c>
      <c r="R57" s="253">
        <f t="shared" si="4"/>
        <v>0</v>
      </c>
      <c r="S57" s="253">
        <f t="shared" si="4"/>
        <v>0</v>
      </c>
      <c r="T57" s="253">
        <f t="shared" si="4"/>
        <v>0</v>
      </c>
      <c r="U57" s="253">
        <f t="shared" si="4"/>
        <v>0</v>
      </c>
      <c r="V57" s="253">
        <f t="shared" si="4"/>
        <v>0</v>
      </c>
      <c r="W57" s="253">
        <f t="shared" si="4"/>
        <v>0</v>
      </c>
      <c r="X57" s="253">
        <f t="shared" si="4"/>
        <v>0</v>
      </c>
      <c r="Y57" s="253">
        <f t="shared" si="4"/>
        <v>0</v>
      </c>
      <c r="Z57" s="253">
        <f t="shared" si="4"/>
        <v>0</v>
      </c>
      <c r="AA57" s="253">
        <f t="shared" si="4"/>
        <v>0</v>
      </c>
      <c r="AB57" s="253">
        <f t="shared" si="4"/>
        <v>0</v>
      </c>
      <c r="AC57" s="253">
        <f t="shared" si="4"/>
        <v>0</v>
      </c>
      <c r="AD57" s="253">
        <f t="shared" si="4"/>
        <v>0</v>
      </c>
      <c r="AE57" s="253">
        <f t="shared" si="4"/>
        <v>0</v>
      </c>
      <c r="AF57" s="253">
        <f t="shared" si="4"/>
        <v>0</v>
      </c>
      <c r="AG57" s="253">
        <f t="shared" si="4"/>
        <v>0</v>
      </c>
      <c r="AH57" s="253">
        <f t="shared" si="4"/>
        <v>0</v>
      </c>
      <c r="AI57" s="253">
        <f t="shared" si="4"/>
        <v>0</v>
      </c>
      <c r="AJ57" s="253">
        <f t="shared" si="4"/>
        <v>0</v>
      </c>
      <c r="AK57" s="253">
        <f t="shared" si="4"/>
        <v>0</v>
      </c>
      <c r="AL57" s="253">
        <f t="shared" si="4"/>
        <v>0</v>
      </c>
      <c r="AM57" s="253">
        <f t="shared" si="4"/>
        <v>0</v>
      </c>
      <c r="AN57" s="253">
        <f t="shared" si="4"/>
        <v>0</v>
      </c>
      <c r="AO57" s="253">
        <f t="shared" si="4"/>
        <v>0</v>
      </c>
      <c r="AP57" s="253">
        <f t="shared" si="4"/>
        <v>0</v>
      </c>
      <c r="AQ57" s="253">
        <f t="shared" si="4"/>
        <v>0</v>
      </c>
      <c r="AR57" s="255">
        <f t="shared" si="4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topLeftCell="A31" workbookViewId="0">
      <selection activeCell="F26" sqref="F26"/>
    </sheetView>
  </sheetViews>
  <sheetFormatPr defaultRowHeight="15.5" x14ac:dyDescent="0.35"/>
  <cols>
    <col min="2" max="2" width="30.61328125" customWidth="1"/>
    <col min="3" max="4" width="9.07421875" bestFit="1" customWidth="1"/>
    <col min="5" max="5" width="10.4609375" bestFit="1" customWidth="1"/>
  </cols>
  <sheetData>
    <row r="1" spans="1:5" ht="16" thickBot="1" x14ac:dyDescent="0.4"/>
    <row r="2" spans="1:5" x14ac:dyDescent="0.35">
      <c r="A2" s="244"/>
      <c r="B2" s="260" t="s">
        <v>502</v>
      </c>
      <c r="C2" s="246"/>
      <c r="D2" s="246"/>
      <c r="E2" s="247"/>
    </row>
    <row r="3" spans="1:5" x14ac:dyDescent="0.35">
      <c r="A3" s="248"/>
      <c r="B3" s="249"/>
      <c r="C3" s="249"/>
      <c r="D3" s="249"/>
      <c r="E3" s="250"/>
    </row>
    <row r="4" spans="1:5" x14ac:dyDescent="0.35">
      <c r="A4" s="248"/>
      <c r="B4" s="249"/>
      <c r="C4" s="249"/>
      <c r="D4" s="249"/>
      <c r="E4" s="250"/>
    </row>
    <row r="5" spans="1:5" x14ac:dyDescent="0.35">
      <c r="A5" s="248"/>
      <c r="B5" s="249" t="s">
        <v>486</v>
      </c>
      <c r="C5" s="249">
        <f>ASSUMPTIONS!B54</f>
        <v>0</v>
      </c>
      <c r="D5" s="249"/>
      <c r="E5" s="250"/>
    </row>
    <row r="6" spans="1:5" x14ac:dyDescent="0.35">
      <c r="A6" s="248"/>
      <c r="B6" s="249" t="s">
        <v>487</v>
      </c>
      <c r="C6" s="252">
        <f>ASSUMPTIONS!C54</f>
        <v>0.04</v>
      </c>
      <c r="D6" s="249"/>
      <c r="E6" s="250"/>
    </row>
    <row r="7" spans="1:5" x14ac:dyDescent="0.35">
      <c r="A7" s="248"/>
      <c r="B7" s="249" t="s">
        <v>488</v>
      </c>
      <c r="C7" s="252">
        <f>C6/12</f>
        <v>3.3333333333333335E-3</v>
      </c>
      <c r="D7" s="249"/>
      <c r="E7" s="250"/>
    </row>
    <row r="8" spans="1:5" x14ac:dyDescent="0.35">
      <c r="A8" s="248"/>
      <c r="B8" s="249" t="s">
        <v>489</v>
      </c>
      <c r="C8" s="249">
        <f>ASSUMPTIONS!D54</f>
        <v>480</v>
      </c>
      <c r="D8" s="249"/>
      <c r="E8" s="250"/>
    </row>
    <row r="9" spans="1:5" x14ac:dyDescent="0.35">
      <c r="A9" s="248"/>
      <c r="B9" s="249" t="s">
        <v>490</v>
      </c>
      <c r="C9" s="249">
        <f>C8/12</f>
        <v>40</v>
      </c>
      <c r="D9" s="249"/>
      <c r="E9" s="250"/>
    </row>
    <row r="10" spans="1:5" x14ac:dyDescent="0.35">
      <c r="A10" s="248"/>
      <c r="B10" s="249"/>
      <c r="C10" s="249"/>
      <c r="D10" s="249"/>
      <c r="E10" s="250"/>
    </row>
    <row r="11" spans="1:5" x14ac:dyDescent="0.35">
      <c r="A11" s="192"/>
      <c r="B11" s="79"/>
      <c r="C11" s="79"/>
      <c r="D11" s="79"/>
      <c r="E11" s="261"/>
    </row>
    <row r="12" spans="1:5" x14ac:dyDescent="0.35">
      <c r="A12" s="262" t="s">
        <v>491</v>
      </c>
      <c r="B12" s="263" t="s">
        <v>492</v>
      </c>
      <c r="C12" s="263" t="s">
        <v>500</v>
      </c>
      <c r="D12" s="263" t="s">
        <v>501</v>
      </c>
      <c r="E12" s="264" t="s">
        <v>495</v>
      </c>
    </row>
    <row r="13" spans="1:5" x14ac:dyDescent="0.35">
      <c r="A13" s="265">
        <v>0</v>
      </c>
      <c r="B13" s="270"/>
      <c r="C13" s="270"/>
      <c r="D13" s="270"/>
      <c r="E13" s="271">
        <f>C5</f>
        <v>0</v>
      </c>
    </row>
    <row r="14" spans="1:5" x14ac:dyDescent="0.35">
      <c r="A14" s="265">
        <v>1</v>
      </c>
      <c r="B14" s="270">
        <f>PMT($C$6,$C$9,$C$5,0)</f>
        <v>0</v>
      </c>
      <c r="C14" s="270">
        <f>B14-D14</f>
        <v>0</v>
      </c>
      <c r="D14" s="270">
        <f>-$C$6*E13</f>
        <v>0</v>
      </c>
      <c r="E14" s="271">
        <f>E13+C14</f>
        <v>0</v>
      </c>
    </row>
    <row r="15" spans="1:5" x14ac:dyDescent="0.35">
      <c r="A15" s="265">
        <v>2</v>
      </c>
      <c r="B15" s="270">
        <f t="shared" ref="B15:B53" si="0">PMT($C$6,$C$9,$C$5,0)</f>
        <v>0</v>
      </c>
      <c r="C15" s="270">
        <f t="shared" ref="C15:C53" si="1">B15-D15</f>
        <v>0</v>
      </c>
      <c r="D15" s="270">
        <f t="shared" ref="D15:D53" si="2">-$C$6*E14</f>
        <v>0</v>
      </c>
      <c r="E15" s="271">
        <f t="shared" ref="E15:E53" si="3">E14+C15</f>
        <v>0</v>
      </c>
    </row>
    <row r="16" spans="1:5" x14ac:dyDescent="0.35">
      <c r="A16" s="265">
        <v>3</v>
      </c>
      <c r="B16" s="270">
        <f t="shared" si="0"/>
        <v>0</v>
      </c>
      <c r="C16" s="270">
        <f t="shared" si="1"/>
        <v>0</v>
      </c>
      <c r="D16" s="270">
        <f t="shared" si="2"/>
        <v>0</v>
      </c>
      <c r="E16" s="271">
        <f t="shared" si="3"/>
        <v>0</v>
      </c>
    </row>
    <row r="17" spans="1:5" x14ac:dyDescent="0.35">
      <c r="A17" s="265">
        <v>4</v>
      </c>
      <c r="B17" s="270">
        <f>PMT($C$6,$C$9,$C$5,0)</f>
        <v>0</v>
      </c>
      <c r="C17" s="270">
        <f t="shared" si="1"/>
        <v>0</v>
      </c>
      <c r="D17" s="270">
        <f t="shared" si="2"/>
        <v>0</v>
      </c>
      <c r="E17" s="271">
        <f t="shared" si="3"/>
        <v>0</v>
      </c>
    </row>
    <row r="18" spans="1:5" x14ac:dyDescent="0.35">
      <c r="A18" s="265">
        <v>5</v>
      </c>
      <c r="B18" s="270">
        <f t="shared" si="0"/>
        <v>0</v>
      </c>
      <c r="C18" s="270">
        <f t="shared" si="1"/>
        <v>0</v>
      </c>
      <c r="D18" s="270">
        <f t="shared" si="2"/>
        <v>0</v>
      </c>
      <c r="E18" s="271">
        <f t="shared" si="3"/>
        <v>0</v>
      </c>
    </row>
    <row r="19" spans="1:5" x14ac:dyDescent="0.35">
      <c r="A19" s="265">
        <v>6</v>
      </c>
      <c r="B19" s="270">
        <f t="shared" si="0"/>
        <v>0</v>
      </c>
      <c r="C19" s="270">
        <f t="shared" si="1"/>
        <v>0</v>
      </c>
      <c r="D19" s="270">
        <f t="shared" si="2"/>
        <v>0</v>
      </c>
      <c r="E19" s="271">
        <f t="shared" si="3"/>
        <v>0</v>
      </c>
    </row>
    <row r="20" spans="1:5" x14ac:dyDescent="0.35">
      <c r="A20" s="265">
        <v>7</v>
      </c>
      <c r="B20" s="270">
        <f t="shared" si="0"/>
        <v>0</v>
      </c>
      <c r="C20" s="270">
        <f t="shared" si="1"/>
        <v>0</v>
      </c>
      <c r="D20" s="270">
        <f t="shared" si="2"/>
        <v>0</v>
      </c>
      <c r="E20" s="271">
        <f t="shared" si="3"/>
        <v>0</v>
      </c>
    </row>
    <row r="21" spans="1:5" x14ac:dyDescent="0.35">
      <c r="A21" s="265">
        <v>8</v>
      </c>
      <c r="B21" s="270">
        <f t="shared" si="0"/>
        <v>0</v>
      </c>
      <c r="C21" s="270">
        <f t="shared" si="1"/>
        <v>0</v>
      </c>
      <c r="D21" s="270">
        <f t="shared" si="2"/>
        <v>0</v>
      </c>
      <c r="E21" s="271">
        <f t="shared" si="3"/>
        <v>0</v>
      </c>
    </row>
    <row r="22" spans="1:5" x14ac:dyDescent="0.35">
      <c r="A22" s="265">
        <v>9</v>
      </c>
      <c r="B22" s="270">
        <f t="shared" si="0"/>
        <v>0</v>
      </c>
      <c r="C22" s="270">
        <f t="shared" si="1"/>
        <v>0</v>
      </c>
      <c r="D22" s="270">
        <f t="shared" si="2"/>
        <v>0</v>
      </c>
      <c r="E22" s="271">
        <f t="shared" si="3"/>
        <v>0</v>
      </c>
    </row>
    <row r="23" spans="1:5" x14ac:dyDescent="0.35">
      <c r="A23" s="265">
        <v>10</v>
      </c>
      <c r="B23" s="270">
        <f t="shared" si="0"/>
        <v>0</v>
      </c>
      <c r="C23" s="270">
        <f t="shared" si="1"/>
        <v>0</v>
      </c>
      <c r="D23" s="270">
        <f t="shared" si="2"/>
        <v>0</v>
      </c>
      <c r="E23" s="271">
        <f t="shared" si="3"/>
        <v>0</v>
      </c>
    </row>
    <row r="24" spans="1:5" x14ac:dyDescent="0.35">
      <c r="A24" s="265">
        <v>11</v>
      </c>
      <c r="B24" s="270">
        <f t="shared" si="0"/>
        <v>0</v>
      </c>
      <c r="C24" s="270">
        <f t="shared" si="1"/>
        <v>0</v>
      </c>
      <c r="D24" s="270">
        <f t="shared" si="2"/>
        <v>0</v>
      </c>
      <c r="E24" s="271">
        <f t="shared" si="3"/>
        <v>0</v>
      </c>
    </row>
    <row r="25" spans="1:5" x14ac:dyDescent="0.35">
      <c r="A25" s="265">
        <v>12</v>
      </c>
      <c r="B25" s="270">
        <f t="shared" si="0"/>
        <v>0</v>
      </c>
      <c r="C25" s="270">
        <f t="shared" si="1"/>
        <v>0</v>
      </c>
      <c r="D25" s="270">
        <f t="shared" si="2"/>
        <v>0</v>
      </c>
      <c r="E25" s="271">
        <f t="shared" si="3"/>
        <v>0</v>
      </c>
    </row>
    <row r="26" spans="1:5" x14ac:dyDescent="0.35">
      <c r="A26" s="265">
        <v>13</v>
      </c>
      <c r="B26" s="270">
        <f t="shared" si="0"/>
        <v>0</v>
      </c>
      <c r="C26" s="270">
        <f t="shared" si="1"/>
        <v>0</v>
      </c>
      <c r="D26" s="270">
        <f t="shared" si="2"/>
        <v>0</v>
      </c>
      <c r="E26" s="271">
        <f t="shared" si="3"/>
        <v>0</v>
      </c>
    </row>
    <row r="27" spans="1:5" x14ac:dyDescent="0.35">
      <c r="A27" s="265">
        <v>14</v>
      </c>
      <c r="B27" s="270">
        <f t="shared" si="0"/>
        <v>0</v>
      </c>
      <c r="C27" s="270">
        <f t="shared" si="1"/>
        <v>0</v>
      </c>
      <c r="D27" s="270">
        <f t="shared" si="2"/>
        <v>0</v>
      </c>
      <c r="E27" s="271">
        <f t="shared" si="3"/>
        <v>0</v>
      </c>
    </row>
    <row r="28" spans="1:5" x14ac:dyDescent="0.35">
      <c r="A28" s="265">
        <v>15</v>
      </c>
      <c r="B28" s="270">
        <f t="shared" si="0"/>
        <v>0</v>
      </c>
      <c r="C28" s="270">
        <f t="shared" si="1"/>
        <v>0</v>
      </c>
      <c r="D28" s="270">
        <f t="shared" si="2"/>
        <v>0</v>
      </c>
      <c r="E28" s="271">
        <f t="shared" si="3"/>
        <v>0</v>
      </c>
    </row>
    <row r="29" spans="1:5" x14ac:dyDescent="0.35">
      <c r="A29" s="265">
        <v>16</v>
      </c>
      <c r="B29" s="270">
        <f t="shared" si="0"/>
        <v>0</v>
      </c>
      <c r="C29" s="270">
        <f t="shared" si="1"/>
        <v>0</v>
      </c>
      <c r="D29" s="270">
        <f t="shared" si="2"/>
        <v>0</v>
      </c>
      <c r="E29" s="271">
        <f t="shared" si="3"/>
        <v>0</v>
      </c>
    </row>
    <row r="30" spans="1:5" x14ac:dyDescent="0.35">
      <c r="A30" s="265">
        <v>17</v>
      </c>
      <c r="B30" s="270">
        <f t="shared" si="0"/>
        <v>0</v>
      </c>
      <c r="C30" s="270">
        <f t="shared" si="1"/>
        <v>0</v>
      </c>
      <c r="D30" s="270">
        <f t="shared" si="2"/>
        <v>0</v>
      </c>
      <c r="E30" s="271">
        <f t="shared" si="3"/>
        <v>0</v>
      </c>
    </row>
    <row r="31" spans="1:5" x14ac:dyDescent="0.35">
      <c r="A31" s="265">
        <v>18</v>
      </c>
      <c r="B31" s="270">
        <f t="shared" si="0"/>
        <v>0</v>
      </c>
      <c r="C31" s="270">
        <f t="shared" si="1"/>
        <v>0</v>
      </c>
      <c r="D31" s="270">
        <f t="shared" si="2"/>
        <v>0</v>
      </c>
      <c r="E31" s="271">
        <f t="shared" si="3"/>
        <v>0</v>
      </c>
    </row>
    <row r="32" spans="1:5" x14ac:dyDescent="0.35">
      <c r="A32" s="265">
        <v>19</v>
      </c>
      <c r="B32" s="270">
        <f t="shared" si="0"/>
        <v>0</v>
      </c>
      <c r="C32" s="270">
        <f t="shared" si="1"/>
        <v>0</v>
      </c>
      <c r="D32" s="270">
        <f t="shared" si="2"/>
        <v>0</v>
      </c>
      <c r="E32" s="271">
        <f t="shared" si="3"/>
        <v>0</v>
      </c>
    </row>
    <row r="33" spans="1:5" x14ac:dyDescent="0.35">
      <c r="A33" s="265">
        <v>20</v>
      </c>
      <c r="B33" s="270">
        <f t="shared" si="0"/>
        <v>0</v>
      </c>
      <c r="C33" s="270">
        <f t="shared" si="1"/>
        <v>0</v>
      </c>
      <c r="D33" s="270">
        <f t="shared" si="2"/>
        <v>0</v>
      </c>
      <c r="E33" s="271">
        <f t="shared" si="3"/>
        <v>0</v>
      </c>
    </row>
    <row r="34" spans="1:5" x14ac:dyDescent="0.35">
      <c r="A34" s="265">
        <v>21</v>
      </c>
      <c r="B34" s="270">
        <f t="shared" si="0"/>
        <v>0</v>
      </c>
      <c r="C34" s="270">
        <f t="shared" si="1"/>
        <v>0</v>
      </c>
      <c r="D34" s="270">
        <f t="shared" si="2"/>
        <v>0</v>
      </c>
      <c r="E34" s="271">
        <f t="shared" si="3"/>
        <v>0</v>
      </c>
    </row>
    <row r="35" spans="1:5" x14ac:dyDescent="0.35">
      <c r="A35" s="265">
        <v>22</v>
      </c>
      <c r="B35" s="270">
        <f t="shared" si="0"/>
        <v>0</v>
      </c>
      <c r="C35" s="270">
        <f t="shared" si="1"/>
        <v>0</v>
      </c>
      <c r="D35" s="270">
        <f t="shared" si="2"/>
        <v>0</v>
      </c>
      <c r="E35" s="271">
        <f t="shared" si="3"/>
        <v>0</v>
      </c>
    </row>
    <row r="36" spans="1:5" x14ac:dyDescent="0.35">
      <c r="A36" s="265">
        <v>23</v>
      </c>
      <c r="B36" s="270">
        <f t="shared" si="0"/>
        <v>0</v>
      </c>
      <c r="C36" s="270">
        <f t="shared" si="1"/>
        <v>0</v>
      </c>
      <c r="D36" s="270">
        <f t="shared" si="2"/>
        <v>0</v>
      </c>
      <c r="E36" s="271">
        <f t="shared" si="3"/>
        <v>0</v>
      </c>
    </row>
    <row r="37" spans="1:5" x14ac:dyDescent="0.35">
      <c r="A37" s="265">
        <v>24</v>
      </c>
      <c r="B37" s="270">
        <f t="shared" si="0"/>
        <v>0</v>
      </c>
      <c r="C37" s="270">
        <f t="shared" si="1"/>
        <v>0</v>
      </c>
      <c r="D37" s="270">
        <f t="shared" si="2"/>
        <v>0</v>
      </c>
      <c r="E37" s="271">
        <f t="shared" si="3"/>
        <v>0</v>
      </c>
    </row>
    <row r="38" spans="1:5" x14ac:dyDescent="0.35">
      <c r="A38" s="265">
        <v>25</v>
      </c>
      <c r="B38" s="270">
        <f t="shared" si="0"/>
        <v>0</v>
      </c>
      <c r="C38" s="270">
        <f t="shared" si="1"/>
        <v>0</v>
      </c>
      <c r="D38" s="270">
        <f t="shared" si="2"/>
        <v>0</v>
      </c>
      <c r="E38" s="271">
        <f t="shared" si="3"/>
        <v>0</v>
      </c>
    </row>
    <row r="39" spans="1:5" x14ac:dyDescent="0.35">
      <c r="A39" s="265">
        <v>26</v>
      </c>
      <c r="B39" s="270">
        <f t="shared" si="0"/>
        <v>0</v>
      </c>
      <c r="C39" s="270">
        <f t="shared" si="1"/>
        <v>0</v>
      </c>
      <c r="D39" s="270">
        <f t="shared" si="2"/>
        <v>0</v>
      </c>
      <c r="E39" s="271">
        <f t="shared" si="3"/>
        <v>0</v>
      </c>
    </row>
    <row r="40" spans="1:5" x14ac:dyDescent="0.35">
      <c r="A40" s="265">
        <v>27</v>
      </c>
      <c r="B40" s="270">
        <f t="shared" si="0"/>
        <v>0</v>
      </c>
      <c r="C40" s="270">
        <f t="shared" si="1"/>
        <v>0</v>
      </c>
      <c r="D40" s="270">
        <f t="shared" si="2"/>
        <v>0</v>
      </c>
      <c r="E40" s="271">
        <f t="shared" si="3"/>
        <v>0</v>
      </c>
    </row>
    <row r="41" spans="1:5" x14ac:dyDescent="0.35">
      <c r="A41" s="265">
        <v>28</v>
      </c>
      <c r="B41" s="270">
        <f t="shared" si="0"/>
        <v>0</v>
      </c>
      <c r="C41" s="270">
        <f t="shared" si="1"/>
        <v>0</v>
      </c>
      <c r="D41" s="270">
        <f t="shared" si="2"/>
        <v>0</v>
      </c>
      <c r="E41" s="271">
        <f t="shared" si="3"/>
        <v>0</v>
      </c>
    </row>
    <row r="42" spans="1:5" x14ac:dyDescent="0.35">
      <c r="A42" s="265">
        <v>29</v>
      </c>
      <c r="B42" s="270">
        <f t="shared" si="0"/>
        <v>0</v>
      </c>
      <c r="C42" s="270">
        <f t="shared" si="1"/>
        <v>0</v>
      </c>
      <c r="D42" s="270">
        <f t="shared" si="2"/>
        <v>0</v>
      </c>
      <c r="E42" s="271">
        <f t="shared" si="3"/>
        <v>0</v>
      </c>
    </row>
    <row r="43" spans="1:5" x14ac:dyDescent="0.35">
      <c r="A43" s="265">
        <v>30</v>
      </c>
      <c r="B43" s="270">
        <f t="shared" si="0"/>
        <v>0</v>
      </c>
      <c r="C43" s="270">
        <f t="shared" si="1"/>
        <v>0</v>
      </c>
      <c r="D43" s="270">
        <f t="shared" si="2"/>
        <v>0</v>
      </c>
      <c r="E43" s="271">
        <f t="shared" si="3"/>
        <v>0</v>
      </c>
    </row>
    <row r="44" spans="1:5" x14ac:dyDescent="0.35">
      <c r="A44" s="265">
        <v>31</v>
      </c>
      <c r="B44" s="270">
        <f t="shared" si="0"/>
        <v>0</v>
      </c>
      <c r="C44" s="270">
        <f t="shared" si="1"/>
        <v>0</v>
      </c>
      <c r="D44" s="270">
        <f t="shared" si="2"/>
        <v>0</v>
      </c>
      <c r="E44" s="271">
        <f t="shared" si="3"/>
        <v>0</v>
      </c>
    </row>
    <row r="45" spans="1:5" x14ac:dyDescent="0.35">
      <c r="A45" s="265">
        <v>32</v>
      </c>
      <c r="B45" s="270">
        <f t="shared" si="0"/>
        <v>0</v>
      </c>
      <c r="C45" s="270">
        <f t="shared" si="1"/>
        <v>0</v>
      </c>
      <c r="D45" s="270">
        <f t="shared" si="2"/>
        <v>0</v>
      </c>
      <c r="E45" s="271">
        <f t="shared" si="3"/>
        <v>0</v>
      </c>
    </row>
    <row r="46" spans="1:5" x14ac:dyDescent="0.35">
      <c r="A46" s="265">
        <v>33</v>
      </c>
      <c r="B46" s="270">
        <f t="shared" si="0"/>
        <v>0</v>
      </c>
      <c r="C46" s="270">
        <f t="shared" si="1"/>
        <v>0</v>
      </c>
      <c r="D46" s="270">
        <f t="shared" si="2"/>
        <v>0</v>
      </c>
      <c r="E46" s="271">
        <f t="shared" si="3"/>
        <v>0</v>
      </c>
    </row>
    <row r="47" spans="1:5" x14ac:dyDescent="0.35">
      <c r="A47" s="265">
        <v>34</v>
      </c>
      <c r="B47" s="270">
        <f t="shared" si="0"/>
        <v>0</v>
      </c>
      <c r="C47" s="270">
        <f t="shared" si="1"/>
        <v>0</v>
      </c>
      <c r="D47" s="270">
        <f t="shared" si="2"/>
        <v>0</v>
      </c>
      <c r="E47" s="271">
        <f t="shared" si="3"/>
        <v>0</v>
      </c>
    </row>
    <row r="48" spans="1:5" x14ac:dyDescent="0.35">
      <c r="A48" s="265">
        <v>35</v>
      </c>
      <c r="B48" s="270">
        <f t="shared" si="0"/>
        <v>0</v>
      </c>
      <c r="C48" s="270">
        <f t="shared" si="1"/>
        <v>0</v>
      </c>
      <c r="D48" s="270">
        <f t="shared" si="2"/>
        <v>0</v>
      </c>
      <c r="E48" s="271">
        <f t="shared" si="3"/>
        <v>0</v>
      </c>
    </row>
    <row r="49" spans="1:44" x14ac:dyDescent="0.35">
      <c r="A49" s="265">
        <v>36</v>
      </c>
      <c r="B49" s="270">
        <f t="shared" si="0"/>
        <v>0</v>
      </c>
      <c r="C49" s="270">
        <f t="shared" si="1"/>
        <v>0</v>
      </c>
      <c r="D49" s="270">
        <f t="shared" si="2"/>
        <v>0</v>
      </c>
      <c r="E49" s="271">
        <f t="shared" si="3"/>
        <v>0</v>
      </c>
    </row>
    <row r="50" spans="1:44" x14ac:dyDescent="0.35">
      <c r="A50" s="265">
        <v>37</v>
      </c>
      <c r="B50" s="270">
        <f t="shared" si="0"/>
        <v>0</v>
      </c>
      <c r="C50" s="270">
        <f t="shared" si="1"/>
        <v>0</v>
      </c>
      <c r="D50" s="270">
        <f t="shared" si="2"/>
        <v>0</v>
      </c>
      <c r="E50" s="271">
        <f t="shared" si="3"/>
        <v>0</v>
      </c>
    </row>
    <row r="51" spans="1:44" x14ac:dyDescent="0.35">
      <c r="A51" s="265">
        <v>38</v>
      </c>
      <c r="B51" s="270">
        <f t="shared" si="0"/>
        <v>0</v>
      </c>
      <c r="C51" s="270">
        <f t="shared" si="1"/>
        <v>0</v>
      </c>
      <c r="D51" s="270">
        <f t="shared" si="2"/>
        <v>0</v>
      </c>
      <c r="E51" s="271">
        <f t="shared" si="3"/>
        <v>0</v>
      </c>
    </row>
    <row r="52" spans="1:44" x14ac:dyDescent="0.35">
      <c r="A52" s="265">
        <v>39</v>
      </c>
      <c r="B52" s="270">
        <f t="shared" si="0"/>
        <v>0</v>
      </c>
      <c r="C52" s="270">
        <f t="shared" si="1"/>
        <v>0</v>
      </c>
      <c r="D52" s="270">
        <f t="shared" si="2"/>
        <v>0</v>
      </c>
      <c r="E52" s="271">
        <f t="shared" si="3"/>
        <v>0</v>
      </c>
    </row>
    <row r="53" spans="1:44" ht="16" thickBot="1" x14ac:dyDescent="0.4">
      <c r="A53" s="266">
        <v>40</v>
      </c>
      <c r="B53" s="272">
        <f t="shared" si="0"/>
        <v>0</v>
      </c>
      <c r="C53" s="272">
        <f t="shared" si="1"/>
        <v>0</v>
      </c>
      <c r="D53" s="272">
        <f t="shared" si="2"/>
        <v>0</v>
      </c>
      <c r="E53" s="273">
        <f t="shared" si="3"/>
        <v>0</v>
      </c>
    </row>
    <row r="56" spans="1:44" ht="16" thickBot="1" x14ac:dyDescent="0.4">
      <c r="E56" s="270">
        <f t="shared" ref="E56:AR56" si="4">PMT($C$6,$C$9,$C$5,0)</f>
        <v>0</v>
      </c>
      <c r="F56" s="270">
        <f t="shared" si="4"/>
        <v>0</v>
      </c>
      <c r="G56" s="270">
        <f t="shared" si="4"/>
        <v>0</v>
      </c>
      <c r="H56" s="270">
        <f t="shared" si="4"/>
        <v>0</v>
      </c>
      <c r="I56" s="270">
        <f t="shared" si="4"/>
        <v>0</v>
      </c>
      <c r="J56" s="270">
        <f t="shared" si="4"/>
        <v>0</v>
      </c>
      <c r="K56" s="270">
        <f t="shared" si="4"/>
        <v>0</v>
      </c>
      <c r="L56" s="270">
        <f t="shared" si="4"/>
        <v>0</v>
      </c>
      <c r="M56" s="270">
        <f t="shared" si="4"/>
        <v>0</v>
      </c>
      <c r="N56" s="270">
        <f t="shared" si="4"/>
        <v>0</v>
      </c>
      <c r="O56" s="270">
        <f t="shared" si="4"/>
        <v>0</v>
      </c>
      <c r="P56" s="270">
        <f t="shared" si="4"/>
        <v>0</v>
      </c>
      <c r="Q56" s="270">
        <f t="shared" si="4"/>
        <v>0</v>
      </c>
      <c r="R56" s="270">
        <f t="shared" si="4"/>
        <v>0</v>
      </c>
      <c r="S56" s="270">
        <f t="shared" si="4"/>
        <v>0</v>
      </c>
      <c r="T56" s="270">
        <f t="shared" si="4"/>
        <v>0</v>
      </c>
      <c r="U56" s="270">
        <f t="shared" si="4"/>
        <v>0</v>
      </c>
      <c r="V56" s="270">
        <f t="shared" si="4"/>
        <v>0</v>
      </c>
      <c r="W56" s="270">
        <f t="shared" si="4"/>
        <v>0</v>
      </c>
      <c r="X56" s="270">
        <f t="shared" si="4"/>
        <v>0</v>
      </c>
      <c r="Y56" s="270">
        <f t="shared" si="4"/>
        <v>0</v>
      </c>
      <c r="Z56" s="270">
        <f t="shared" si="4"/>
        <v>0</v>
      </c>
      <c r="AA56" s="270">
        <f t="shared" si="4"/>
        <v>0</v>
      </c>
      <c r="AB56" s="270">
        <f t="shared" si="4"/>
        <v>0</v>
      </c>
      <c r="AC56" s="270">
        <f t="shared" si="4"/>
        <v>0</v>
      </c>
      <c r="AD56" s="270">
        <f t="shared" si="4"/>
        <v>0</v>
      </c>
      <c r="AE56" s="270">
        <f t="shared" si="4"/>
        <v>0</v>
      </c>
      <c r="AF56" s="270">
        <f t="shared" si="4"/>
        <v>0</v>
      </c>
      <c r="AG56" s="270">
        <f t="shared" si="4"/>
        <v>0</v>
      </c>
      <c r="AH56" s="270">
        <f t="shared" si="4"/>
        <v>0</v>
      </c>
      <c r="AI56" s="270">
        <f t="shared" si="4"/>
        <v>0</v>
      </c>
      <c r="AJ56" s="270">
        <f t="shared" si="4"/>
        <v>0</v>
      </c>
      <c r="AK56" s="270">
        <f t="shared" si="4"/>
        <v>0</v>
      </c>
      <c r="AL56" s="270">
        <f t="shared" si="4"/>
        <v>0</v>
      </c>
      <c r="AM56" s="270">
        <f t="shared" si="4"/>
        <v>0</v>
      </c>
      <c r="AN56" s="270">
        <f t="shared" si="4"/>
        <v>0</v>
      </c>
      <c r="AO56" s="270">
        <f t="shared" si="4"/>
        <v>0</v>
      </c>
      <c r="AP56" s="270">
        <f t="shared" si="4"/>
        <v>0</v>
      </c>
      <c r="AQ56" s="270">
        <f t="shared" si="4"/>
        <v>0</v>
      </c>
      <c r="AR56" s="272">
        <f t="shared" si="4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topLeftCell="A31" workbookViewId="0">
      <selection activeCell="F26" sqref="F26"/>
    </sheetView>
  </sheetViews>
  <sheetFormatPr defaultRowHeight="15.5" x14ac:dyDescent="0.35"/>
  <cols>
    <col min="2" max="2" width="27.07421875" bestFit="1" customWidth="1"/>
  </cols>
  <sheetData>
    <row r="1" spans="1:5" ht="16" thickBot="1" x14ac:dyDescent="0.4"/>
    <row r="2" spans="1:5" ht="46.5" x14ac:dyDescent="0.35">
      <c r="A2" s="244"/>
      <c r="B2" s="245" t="s">
        <v>504</v>
      </c>
      <c r="C2" s="246"/>
      <c r="D2" s="246"/>
      <c r="E2" s="247"/>
    </row>
    <row r="3" spans="1:5" x14ac:dyDescent="0.35">
      <c r="A3" s="248"/>
      <c r="B3" s="249"/>
      <c r="C3" s="249"/>
      <c r="D3" s="249"/>
      <c r="E3" s="250"/>
    </row>
    <row r="4" spans="1:5" x14ac:dyDescent="0.35">
      <c r="A4" s="248"/>
      <c r="B4" s="249"/>
      <c r="C4" s="249"/>
      <c r="D4" s="249"/>
      <c r="E4" s="250"/>
    </row>
    <row r="5" spans="1:5" x14ac:dyDescent="0.35">
      <c r="A5" s="248"/>
      <c r="B5" s="249" t="s">
        <v>486</v>
      </c>
      <c r="C5" s="249">
        <f>ASSUMPTIONS!B65</f>
        <v>0</v>
      </c>
      <c r="D5" s="249"/>
      <c r="E5" s="250"/>
    </row>
    <row r="6" spans="1:5" x14ac:dyDescent="0.35">
      <c r="A6" s="248"/>
      <c r="B6" s="249" t="s">
        <v>487</v>
      </c>
      <c r="C6" s="252">
        <f>ASSUMPTIONS!C65</f>
        <v>0</v>
      </c>
      <c r="D6" s="249"/>
      <c r="E6" s="250"/>
    </row>
    <row r="7" spans="1:5" x14ac:dyDescent="0.35">
      <c r="A7" s="248"/>
      <c r="B7" s="249" t="s">
        <v>488</v>
      </c>
      <c r="C7" s="252">
        <f>C6/12</f>
        <v>0</v>
      </c>
      <c r="D7" s="249"/>
      <c r="E7" s="250"/>
    </row>
    <row r="8" spans="1:5" x14ac:dyDescent="0.35">
      <c r="A8" s="248"/>
      <c r="B8" s="249" t="s">
        <v>489</v>
      </c>
      <c r="C8" s="249">
        <f>ASSUMPTIONS!D65</f>
        <v>480</v>
      </c>
      <c r="D8" s="249"/>
      <c r="E8" s="250"/>
    </row>
    <row r="9" spans="1:5" x14ac:dyDescent="0.35">
      <c r="A9" s="248"/>
      <c r="B9" s="249" t="s">
        <v>490</v>
      </c>
      <c r="C9" s="249">
        <f>C8/12</f>
        <v>40</v>
      </c>
      <c r="D9" s="249"/>
      <c r="E9" s="250"/>
    </row>
    <row r="10" spans="1:5" x14ac:dyDescent="0.35">
      <c r="A10" s="248"/>
      <c r="B10" s="249"/>
      <c r="C10" s="249"/>
      <c r="D10" s="249"/>
      <c r="E10" s="250"/>
    </row>
    <row r="11" spans="1:5" x14ac:dyDescent="0.35">
      <c r="A11" s="27"/>
      <c r="B11" s="66"/>
      <c r="C11" s="66"/>
      <c r="D11" s="66"/>
      <c r="E11" s="25"/>
    </row>
    <row r="12" spans="1:5" x14ac:dyDescent="0.35">
      <c r="A12" s="242" t="s">
        <v>491</v>
      </c>
      <c r="B12" s="188" t="s">
        <v>492</v>
      </c>
      <c r="C12" s="188" t="s">
        <v>500</v>
      </c>
      <c r="D12" s="188" t="s">
        <v>501</v>
      </c>
      <c r="E12" s="241" t="s">
        <v>495</v>
      </c>
    </row>
    <row r="13" spans="1:5" x14ac:dyDescent="0.35">
      <c r="A13" s="242">
        <v>0</v>
      </c>
      <c r="B13" s="253"/>
      <c r="C13" s="253"/>
      <c r="D13" s="253"/>
      <c r="E13" s="254">
        <f>C5</f>
        <v>0</v>
      </c>
    </row>
    <row r="14" spans="1:5" x14ac:dyDescent="0.35">
      <c r="A14" s="242">
        <v>1</v>
      </c>
      <c r="B14" s="253">
        <f>PMT($C$6,$C$9,$C$5,0)</f>
        <v>0</v>
      </c>
      <c r="C14" s="253">
        <f>B14-D14</f>
        <v>0</v>
      </c>
      <c r="D14" s="253">
        <f>-$C$6*E13</f>
        <v>0</v>
      </c>
      <c r="E14" s="254">
        <f>E13+C14</f>
        <v>0</v>
      </c>
    </row>
    <row r="15" spans="1:5" x14ac:dyDescent="0.35">
      <c r="A15" s="242">
        <v>2</v>
      </c>
      <c r="B15" s="253">
        <f t="shared" ref="B15:B53" si="0">PMT($C$6,$C$9,$C$5,0)</f>
        <v>0</v>
      </c>
      <c r="C15" s="253">
        <f t="shared" ref="C15:C53" si="1">B15-D15</f>
        <v>0</v>
      </c>
      <c r="D15" s="253">
        <f t="shared" ref="D15:D53" si="2">-$C$6*E14</f>
        <v>0</v>
      </c>
      <c r="E15" s="254">
        <f t="shared" ref="E15:E53" si="3">E14+C15</f>
        <v>0</v>
      </c>
    </row>
    <row r="16" spans="1:5" x14ac:dyDescent="0.35">
      <c r="A16" s="242">
        <v>3</v>
      </c>
      <c r="B16" s="253">
        <f t="shared" si="0"/>
        <v>0</v>
      </c>
      <c r="C16" s="253">
        <f t="shared" si="1"/>
        <v>0</v>
      </c>
      <c r="D16" s="253">
        <f t="shared" si="2"/>
        <v>0</v>
      </c>
      <c r="E16" s="254">
        <f t="shared" si="3"/>
        <v>0</v>
      </c>
    </row>
    <row r="17" spans="1:5" x14ac:dyDescent="0.35">
      <c r="A17" s="242">
        <v>4</v>
      </c>
      <c r="B17" s="253">
        <f t="shared" si="0"/>
        <v>0</v>
      </c>
      <c r="C17" s="253">
        <f t="shared" si="1"/>
        <v>0</v>
      </c>
      <c r="D17" s="253">
        <f t="shared" si="2"/>
        <v>0</v>
      </c>
      <c r="E17" s="254">
        <f t="shared" si="3"/>
        <v>0</v>
      </c>
    </row>
    <row r="18" spans="1:5" x14ac:dyDescent="0.35">
      <c r="A18" s="242">
        <v>5</v>
      </c>
      <c r="B18" s="253">
        <f t="shared" si="0"/>
        <v>0</v>
      </c>
      <c r="C18" s="253">
        <f t="shared" si="1"/>
        <v>0</v>
      </c>
      <c r="D18" s="253">
        <f t="shared" si="2"/>
        <v>0</v>
      </c>
      <c r="E18" s="254">
        <f t="shared" si="3"/>
        <v>0</v>
      </c>
    </row>
    <row r="19" spans="1:5" x14ac:dyDescent="0.35">
      <c r="A19" s="242">
        <v>6</v>
      </c>
      <c r="B19" s="253">
        <f t="shared" si="0"/>
        <v>0</v>
      </c>
      <c r="C19" s="253">
        <f t="shared" si="1"/>
        <v>0</v>
      </c>
      <c r="D19" s="253">
        <f t="shared" si="2"/>
        <v>0</v>
      </c>
      <c r="E19" s="254">
        <f t="shared" si="3"/>
        <v>0</v>
      </c>
    </row>
    <row r="20" spans="1:5" x14ac:dyDescent="0.35">
      <c r="A20" s="242">
        <v>7</v>
      </c>
      <c r="B20" s="253">
        <f t="shared" si="0"/>
        <v>0</v>
      </c>
      <c r="C20" s="253">
        <f t="shared" si="1"/>
        <v>0</v>
      </c>
      <c r="D20" s="253">
        <f t="shared" si="2"/>
        <v>0</v>
      </c>
      <c r="E20" s="254">
        <f t="shared" si="3"/>
        <v>0</v>
      </c>
    </row>
    <row r="21" spans="1:5" x14ac:dyDescent="0.35">
      <c r="A21" s="242">
        <v>8</v>
      </c>
      <c r="B21" s="253">
        <f t="shared" si="0"/>
        <v>0</v>
      </c>
      <c r="C21" s="253">
        <f t="shared" si="1"/>
        <v>0</v>
      </c>
      <c r="D21" s="253">
        <f t="shared" si="2"/>
        <v>0</v>
      </c>
      <c r="E21" s="254">
        <f t="shared" si="3"/>
        <v>0</v>
      </c>
    </row>
    <row r="22" spans="1:5" x14ac:dyDescent="0.35">
      <c r="A22" s="242">
        <v>9</v>
      </c>
      <c r="B22" s="253">
        <f t="shared" si="0"/>
        <v>0</v>
      </c>
      <c r="C22" s="253">
        <f t="shared" si="1"/>
        <v>0</v>
      </c>
      <c r="D22" s="253">
        <f t="shared" si="2"/>
        <v>0</v>
      </c>
      <c r="E22" s="254">
        <f t="shared" si="3"/>
        <v>0</v>
      </c>
    </row>
    <row r="23" spans="1:5" x14ac:dyDescent="0.35">
      <c r="A23" s="242">
        <v>10</v>
      </c>
      <c r="B23" s="253">
        <f t="shared" si="0"/>
        <v>0</v>
      </c>
      <c r="C23" s="253">
        <f t="shared" si="1"/>
        <v>0</v>
      </c>
      <c r="D23" s="253">
        <f t="shared" si="2"/>
        <v>0</v>
      </c>
      <c r="E23" s="254">
        <f t="shared" si="3"/>
        <v>0</v>
      </c>
    </row>
    <row r="24" spans="1:5" x14ac:dyDescent="0.35">
      <c r="A24" s="242">
        <v>11</v>
      </c>
      <c r="B24" s="253">
        <f t="shared" si="0"/>
        <v>0</v>
      </c>
      <c r="C24" s="253">
        <f t="shared" si="1"/>
        <v>0</v>
      </c>
      <c r="D24" s="253">
        <f t="shared" si="2"/>
        <v>0</v>
      </c>
      <c r="E24" s="254">
        <f t="shared" si="3"/>
        <v>0</v>
      </c>
    </row>
    <row r="25" spans="1:5" x14ac:dyDescent="0.35">
      <c r="A25" s="242">
        <v>12</v>
      </c>
      <c r="B25" s="253">
        <f t="shared" si="0"/>
        <v>0</v>
      </c>
      <c r="C25" s="253">
        <f t="shared" si="1"/>
        <v>0</v>
      </c>
      <c r="D25" s="253">
        <f t="shared" si="2"/>
        <v>0</v>
      </c>
      <c r="E25" s="254">
        <f t="shared" si="3"/>
        <v>0</v>
      </c>
    </row>
    <row r="26" spans="1:5" x14ac:dyDescent="0.35">
      <c r="A26" s="242">
        <v>13</v>
      </c>
      <c r="B26" s="253">
        <f t="shared" si="0"/>
        <v>0</v>
      </c>
      <c r="C26" s="253">
        <f t="shared" si="1"/>
        <v>0</v>
      </c>
      <c r="D26" s="253">
        <f t="shared" si="2"/>
        <v>0</v>
      </c>
      <c r="E26" s="254">
        <f t="shared" si="3"/>
        <v>0</v>
      </c>
    </row>
    <row r="27" spans="1:5" x14ac:dyDescent="0.35">
      <c r="A27" s="242">
        <v>14</v>
      </c>
      <c r="B27" s="253">
        <f t="shared" si="0"/>
        <v>0</v>
      </c>
      <c r="C27" s="253">
        <f t="shared" si="1"/>
        <v>0</v>
      </c>
      <c r="D27" s="253">
        <f t="shared" si="2"/>
        <v>0</v>
      </c>
      <c r="E27" s="254">
        <f t="shared" si="3"/>
        <v>0</v>
      </c>
    </row>
    <row r="28" spans="1:5" x14ac:dyDescent="0.35">
      <c r="A28" s="242">
        <v>15</v>
      </c>
      <c r="B28" s="253">
        <f t="shared" si="0"/>
        <v>0</v>
      </c>
      <c r="C28" s="253">
        <f t="shared" si="1"/>
        <v>0</v>
      </c>
      <c r="D28" s="253">
        <f t="shared" si="2"/>
        <v>0</v>
      </c>
      <c r="E28" s="254">
        <f t="shared" si="3"/>
        <v>0</v>
      </c>
    </row>
    <row r="29" spans="1:5" x14ac:dyDescent="0.35">
      <c r="A29" s="242">
        <v>16</v>
      </c>
      <c r="B29" s="253">
        <f t="shared" si="0"/>
        <v>0</v>
      </c>
      <c r="C29" s="253">
        <f t="shared" si="1"/>
        <v>0</v>
      </c>
      <c r="D29" s="253">
        <f t="shared" si="2"/>
        <v>0</v>
      </c>
      <c r="E29" s="254">
        <f t="shared" si="3"/>
        <v>0</v>
      </c>
    </row>
    <row r="30" spans="1:5" x14ac:dyDescent="0.35">
      <c r="A30" s="242">
        <v>17</v>
      </c>
      <c r="B30" s="253">
        <f t="shared" si="0"/>
        <v>0</v>
      </c>
      <c r="C30" s="253">
        <f t="shared" si="1"/>
        <v>0</v>
      </c>
      <c r="D30" s="253">
        <f t="shared" si="2"/>
        <v>0</v>
      </c>
      <c r="E30" s="254">
        <f t="shared" si="3"/>
        <v>0</v>
      </c>
    </row>
    <row r="31" spans="1:5" x14ac:dyDescent="0.35">
      <c r="A31" s="242">
        <v>18</v>
      </c>
      <c r="B31" s="253">
        <f t="shared" si="0"/>
        <v>0</v>
      </c>
      <c r="C31" s="253">
        <f t="shared" si="1"/>
        <v>0</v>
      </c>
      <c r="D31" s="253">
        <f t="shared" si="2"/>
        <v>0</v>
      </c>
      <c r="E31" s="254">
        <f t="shared" si="3"/>
        <v>0</v>
      </c>
    </row>
    <row r="32" spans="1:5" x14ac:dyDescent="0.35">
      <c r="A32" s="242">
        <v>19</v>
      </c>
      <c r="B32" s="253">
        <f t="shared" si="0"/>
        <v>0</v>
      </c>
      <c r="C32" s="253">
        <f t="shared" si="1"/>
        <v>0</v>
      </c>
      <c r="D32" s="253">
        <f t="shared" si="2"/>
        <v>0</v>
      </c>
      <c r="E32" s="254">
        <f t="shared" si="3"/>
        <v>0</v>
      </c>
    </row>
    <row r="33" spans="1:5" x14ac:dyDescent="0.35">
      <c r="A33" s="242">
        <v>20</v>
      </c>
      <c r="B33" s="253">
        <f t="shared" si="0"/>
        <v>0</v>
      </c>
      <c r="C33" s="253">
        <f t="shared" si="1"/>
        <v>0</v>
      </c>
      <c r="D33" s="253">
        <f t="shared" si="2"/>
        <v>0</v>
      </c>
      <c r="E33" s="254">
        <f t="shared" si="3"/>
        <v>0</v>
      </c>
    </row>
    <row r="34" spans="1:5" x14ac:dyDescent="0.35">
      <c r="A34" s="242">
        <v>21</v>
      </c>
      <c r="B34" s="253">
        <f t="shared" si="0"/>
        <v>0</v>
      </c>
      <c r="C34" s="253">
        <f t="shared" si="1"/>
        <v>0</v>
      </c>
      <c r="D34" s="253">
        <f t="shared" si="2"/>
        <v>0</v>
      </c>
      <c r="E34" s="254">
        <f t="shared" si="3"/>
        <v>0</v>
      </c>
    </row>
    <row r="35" spans="1:5" x14ac:dyDescent="0.35">
      <c r="A35" s="242">
        <v>22</v>
      </c>
      <c r="B35" s="253">
        <f t="shared" si="0"/>
        <v>0</v>
      </c>
      <c r="C35" s="253">
        <f t="shared" si="1"/>
        <v>0</v>
      </c>
      <c r="D35" s="253">
        <f t="shared" si="2"/>
        <v>0</v>
      </c>
      <c r="E35" s="254">
        <f t="shared" si="3"/>
        <v>0</v>
      </c>
    </row>
    <row r="36" spans="1:5" x14ac:dyDescent="0.35">
      <c r="A36" s="242">
        <v>23</v>
      </c>
      <c r="B36" s="253">
        <f t="shared" si="0"/>
        <v>0</v>
      </c>
      <c r="C36" s="253">
        <f t="shared" si="1"/>
        <v>0</v>
      </c>
      <c r="D36" s="253">
        <f t="shared" si="2"/>
        <v>0</v>
      </c>
      <c r="E36" s="254">
        <f t="shared" si="3"/>
        <v>0</v>
      </c>
    </row>
    <row r="37" spans="1:5" x14ac:dyDescent="0.35">
      <c r="A37" s="242">
        <v>24</v>
      </c>
      <c r="B37" s="253">
        <f t="shared" si="0"/>
        <v>0</v>
      </c>
      <c r="C37" s="253">
        <f t="shared" si="1"/>
        <v>0</v>
      </c>
      <c r="D37" s="253">
        <f t="shared" si="2"/>
        <v>0</v>
      </c>
      <c r="E37" s="254">
        <f t="shared" si="3"/>
        <v>0</v>
      </c>
    </row>
    <row r="38" spans="1:5" x14ac:dyDescent="0.35">
      <c r="A38" s="242">
        <v>25</v>
      </c>
      <c r="B38" s="253">
        <f t="shared" si="0"/>
        <v>0</v>
      </c>
      <c r="C38" s="253">
        <f t="shared" si="1"/>
        <v>0</v>
      </c>
      <c r="D38" s="253">
        <f t="shared" si="2"/>
        <v>0</v>
      </c>
      <c r="E38" s="254">
        <f t="shared" si="3"/>
        <v>0</v>
      </c>
    </row>
    <row r="39" spans="1:5" x14ac:dyDescent="0.35">
      <c r="A39" s="242">
        <v>26</v>
      </c>
      <c r="B39" s="253">
        <f t="shared" si="0"/>
        <v>0</v>
      </c>
      <c r="C39" s="253">
        <f t="shared" si="1"/>
        <v>0</v>
      </c>
      <c r="D39" s="253">
        <f t="shared" si="2"/>
        <v>0</v>
      </c>
      <c r="E39" s="254">
        <f t="shared" si="3"/>
        <v>0</v>
      </c>
    </row>
    <row r="40" spans="1:5" x14ac:dyDescent="0.35">
      <c r="A40" s="242">
        <v>27</v>
      </c>
      <c r="B40" s="253">
        <f t="shared" si="0"/>
        <v>0</v>
      </c>
      <c r="C40" s="253">
        <f t="shared" si="1"/>
        <v>0</v>
      </c>
      <c r="D40" s="253">
        <f t="shared" si="2"/>
        <v>0</v>
      </c>
      <c r="E40" s="254">
        <f t="shared" si="3"/>
        <v>0</v>
      </c>
    </row>
    <row r="41" spans="1:5" x14ac:dyDescent="0.35">
      <c r="A41" s="242">
        <v>28</v>
      </c>
      <c r="B41" s="253">
        <f t="shared" si="0"/>
        <v>0</v>
      </c>
      <c r="C41" s="253">
        <f t="shared" si="1"/>
        <v>0</v>
      </c>
      <c r="D41" s="253">
        <f t="shared" si="2"/>
        <v>0</v>
      </c>
      <c r="E41" s="254">
        <f t="shared" si="3"/>
        <v>0</v>
      </c>
    </row>
    <row r="42" spans="1:5" x14ac:dyDescent="0.35">
      <c r="A42" s="242">
        <v>29</v>
      </c>
      <c r="B42" s="253">
        <f t="shared" si="0"/>
        <v>0</v>
      </c>
      <c r="C42" s="253">
        <f t="shared" si="1"/>
        <v>0</v>
      </c>
      <c r="D42" s="253">
        <f t="shared" si="2"/>
        <v>0</v>
      </c>
      <c r="E42" s="254">
        <f t="shared" si="3"/>
        <v>0</v>
      </c>
    </row>
    <row r="43" spans="1:5" x14ac:dyDescent="0.35">
      <c r="A43" s="242">
        <v>30</v>
      </c>
      <c r="B43" s="253">
        <f t="shared" si="0"/>
        <v>0</v>
      </c>
      <c r="C43" s="253">
        <f t="shared" si="1"/>
        <v>0</v>
      </c>
      <c r="D43" s="253">
        <f t="shared" si="2"/>
        <v>0</v>
      </c>
      <c r="E43" s="254">
        <f t="shared" si="3"/>
        <v>0</v>
      </c>
    </row>
    <row r="44" spans="1:5" x14ac:dyDescent="0.35">
      <c r="A44" s="242">
        <v>31</v>
      </c>
      <c r="B44" s="253">
        <f t="shared" si="0"/>
        <v>0</v>
      </c>
      <c r="C44" s="253">
        <f t="shared" si="1"/>
        <v>0</v>
      </c>
      <c r="D44" s="253">
        <f t="shared" si="2"/>
        <v>0</v>
      </c>
      <c r="E44" s="254">
        <f t="shared" si="3"/>
        <v>0</v>
      </c>
    </row>
    <row r="45" spans="1:5" x14ac:dyDescent="0.35">
      <c r="A45" s="242">
        <v>32</v>
      </c>
      <c r="B45" s="253">
        <f t="shared" si="0"/>
        <v>0</v>
      </c>
      <c r="C45" s="253">
        <f t="shared" si="1"/>
        <v>0</v>
      </c>
      <c r="D45" s="253">
        <f t="shared" si="2"/>
        <v>0</v>
      </c>
      <c r="E45" s="254">
        <f t="shared" si="3"/>
        <v>0</v>
      </c>
    </row>
    <row r="46" spans="1:5" x14ac:dyDescent="0.35">
      <c r="A46" s="242">
        <v>33</v>
      </c>
      <c r="B46" s="253">
        <f t="shared" si="0"/>
        <v>0</v>
      </c>
      <c r="C46" s="253">
        <f t="shared" si="1"/>
        <v>0</v>
      </c>
      <c r="D46" s="253">
        <f t="shared" si="2"/>
        <v>0</v>
      </c>
      <c r="E46" s="254">
        <f t="shared" si="3"/>
        <v>0</v>
      </c>
    </row>
    <row r="47" spans="1:5" x14ac:dyDescent="0.35">
      <c r="A47" s="242">
        <v>34</v>
      </c>
      <c r="B47" s="253">
        <f t="shared" si="0"/>
        <v>0</v>
      </c>
      <c r="C47" s="253">
        <f t="shared" si="1"/>
        <v>0</v>
      </c>
      <c r="D47" s="253">
        <f t="shared" si="2"/>
        <v>0</v>
      </c>
      <c r="E47" s="254">
        <f t="shared" si="3"/>
        <v>0</v>
      </c>
    </row>
    <row r="48" spans="1:5" x14ac:dyDescent="0.35">
      <c r="A48" s="242">
        <v>35</v>
      </c>
      <c r="B48" s="253">
        <f t="shared" si="0"/>
        <v>0</v>
      </c>
      <c r="C48" s="253">
        <f t="shared" si="1"/>
        <v>0</v>
      </c>
      <c r="D48" s="253">
        <f t="shared" si="2"/>
        <v>0</v>
      </c>
      <c r="E48" s="254">
        <f t="shared" si="3"/>
        <v>0</v>
      </c>
    </row>
    <row r="49" spans="1:44" x14ac:dyDescent="0.35">
      <c r="A49" s="242">
        <v>36</v>
      </c>
      <c r="B49" s="253">
        <f t="shared" si="0"/>
        <v>0</v>
      </c>
      <c r="C49" s="253">
        <f t="shared" si="1"/>
        <v>0</v>
      </c>
      <c r="D49" s="253">
        <f t="shared" si="2"/>
        <v>0</v>
      </c>
      <c r="E49" s="254">
        <f t="shared" si="3"/>
        <v>0</v>
      </c>
    </row>
    <row r="50" spans="1:44" x14ac:dyDescent="0.35">
      <c r="A50" s="242">
        <v>37</v>
      </c>
      <c r="B50" s="253">
        <f t="shared" si="0"/>
        <v>0</v>
      </c>
      <c r="C50" s="253">
        <f t="shared" si="1"/>
        <v>0</v>
      </c>
      <c r="D50" s="253">
        <f t="shared" si="2"/>
        <v>0</v>
      </c>
      <c r="E50" s="254">
        <f t="shared" si="3"/>
        <v>0</v>
      </c>
    </row>
    <row r="51" spans="1:44" x14ac:dyDescent="0.35">
      <c r="A51" s="242">
        <v>38</v>
      </c>
      <c r="B51" s="253">
        <f t="shared" si="0"/>
        <v>0</v>
      </c>
      <c r="C51" s="253">
        <f t="shared" si="1"/>
        <v>0</v>
      </c>
      <c r="D51" s="253">
        <f t="shared" si="2"/>
        <v>0</v>
      </c>
      <c r="E51" s="254">
        <f t="shared" si="3"/>
        <v>0</v>
      </c>
    </row>
    <row r="52" spans="1:44" x14ac:dyDescent="0.35">
      <c r="A52" s="242">
        <v>39</v>
      </c>
      <c r="B52" s="253">
        <f t="shared" si="0"/>
        <v>0</v>
      </c>
      <c r="C52" s="253">
        <f t="shared" si="1"/>
        <v>0</v>
      </c>
      <c r="D52" s="253">
        <f t="shared" si="2"/>
        <v>0</v>
      </c>
      <c r="E52" s="254">
        <f t="shared" si="3"/>
        <v>0</v>
      </c>
    </row>
    <row r="53" spans="1:44" ht="16" thickBot="1" x14ac:dyDescent="0.4">
      <c r="A53" s="243">
        <v>40</v>
      </c>
      <c r="B53" s="255">
        <f t="shared" si="0"/>
        <v>0</v>
      </c>
      <c r="C53" s="255">
        <f t="shared" si="1"/>
        <v>0</v>
      </c>
      <c r="D53" s="255">
        <f t="shared" si="2"/>
        <v>0</v>
      </c>
      <c r="E53" s="256">
        <f t="shared" si="3"/>
        <v>0</v>
      </c>
    </row>
    <row r="56" spans="1:44" ht="16" thickBot="1" x14ac:dyDescent="0.4">
      <c r="E56" s="253">
        <f t="shared" ref="E56:AR56" si="4">PMT($C$6,$C$9,$C$5,0)</f>
        <v>0</v>
      </c>
      <c r="F56" s="253">
        <f t="shared" si="4"/>
        <v>0</v>
      </c>
      <c r="G56" s="253">
        <f t="shared" si="4"/>
        <v>0</v>
      </c>
      <c r="H56" s="253">
        <f t="shared" si="4"/>
        <v>0</v>
      </c>
      <c r="I56" s="253">
        <f t="shared" si="4"/>
        <v>0</v>
      </c>
      <c r="J56" s="253">
        <f t="shared" si="4"/>
        <v>0</v>
      </c>
      <c r="K56" s="253">
        <f t="shared" si="4"/>
        <v>0</v>
      </c>
      <c r="L56" s="253">
        <f t="shared" si="4"/>
        <v>0</v>
      </c>
      <c r="M56" s="253">
        <f t="shared" si="4"/>
        <v>0</v>
      </c>
      <c r="N56" s="253">
        <f t="shared" si="4"/>
        <v>0</v>
      </c>
      <c r="O56" s="253">
        <f t="shared" si="4"/>
        <v>0</v>
      </c>
      <c r="P56" s="253">
        <f t="shared" si="4"/>
        <v>0</v>
      </c>
      <c r="Q56" s="253">
        <f t="shared" si="4"/>
        <v>0</v>
      </c>
      <c r="R56" s="253">
        <f t="shared" si="4"/>
        <v>0</v>
      </c>
      <c r="S56" s="253">
        <f t="shared" si="4"/>
        <v>0</v>
      </c>
      <c r="T56" s="253">
        <f t="shared" si="4"/>
        <v>0</v>
      </c>
      <c r="U56" s="253">
        <f t="shared" si="4"/>
        <v>0</v>
      </c>
      <c r="V56" s="253">
        <f t="shared" si="4"/>
        <v>0</v>
      </c>
      <c r="W56" s="253">
        <f t="shared" si="4"/>
        <v>0</v>
      </c>
      <c r="X56" s="253">
        <f t="shared" si="4"/>
        <v>0</v>
      </c>
      <c r="Y56" s="253">
        <f t="shared" si="4"/>
        <v>0</v>
      </c>
      <c r="Z56" s="253">
        <f t="shared" si="4"/>
        <v>0</v>
      </c>
      <c r="AA56" s="253">
        <f t="shared" si="4"/>
        <v>0</v>
      </c>
      <c r="AB56" s="253">
        <f t="shared" si="4"/>
        <v>0</v>
      </c>
      <c r="AC56" s="253">
        <f t="shared" si="4"/>
        <v>0</v>
      </c>
      <c r="AD56" s="253">
        <f t="shared" si="4"/>
        <v>0</v>
      </c>
      <c r="AE56" s="253">
        <f t="shared" si="4"/>
        <v>0</v>
      </c>
      <c r="AF56" s="253">
        <f t="shared" si="4"/>
        <v>0</v>
      </c>
      <c r="AG56" s="253">
        <f t="shared" si="4"/>
        <v>0</v>
      </c>
      <c r="AH56" s="253">
        <f t="shared" si="4"/>
        <v>0</v>
      </c>
      <c r="AI56" s="253">
        <f t="shared" si="4"/>
        <v>0</v>
      </c>
      <c r="AJ56" s="253">
        <f t="shared" si="4"/>
        <v>0</v>
      </c>
      <c r="AK56" s="253">
        <f t="shared" si="4"/>
        <v>0</v>
      </c>
      <c r="AL56" s="253">
        <f t="shared" si="4"/>
        <v>0</v>
      </c>
      <c r="AM56" s="253">
        <f t="shared" si="4"/>
        <v>0</v>
      </c>
      <c r="AN56" s="253">
        <f t="shared" si="4"/>
        <v>0</v>
      </c>
      <c r="AO56" s="253">
        <f t="shared" si="4"/>
        <v>0</v>
      </c>
      <c r="AP56" s="253">
        <f t="shared" si="4"/>
        <v>0</v>
      </c>
      <c r="AQ56" s="253">
        <f t="shared" si="4"/>
        <v>0</v>
      </c>
      <c r="AR56" s="255">
        <f t="shared" si="4"/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topLeftCell="A28" workbookViewId="0">
      <selection activeCell="F26" sqref="F26"/>
    </sheetView>
  </sheetViews>
  <sheetFormatPr defaultRowHeight="15.5" x14ac:dyDescent="0.35"/>
  <cols>
    <col min="2" max="2" width="26.84375" bestFit="1" customWidth="1"/>
    <col min="3" max="3" width="13.53515625" bestFit="1" customWidth="1"/>
    <col min="4" max="4" width="12" bestFit="1" customWidth="1"/>
    <col min="5" max="5" width="13.53515625" bestFit="1" customWidth="1"/>
  </cols>
  <sheetData>
    <row r="1" spans="1:5" ht="16" thickBot="1" x14ac:dyDescent="0.4"/>
    <row r="2" spans="1:5" ht="46.5" x14ac:dyDescent="0.35">
      <c r="A2" s="244"/>
      <c r="B2" s="245" t="s">
        <v>503</v>
      </c>
      <c r="C2" s="246"/>
      <c r="D2" s="246"/>
      <c r="E2" s="247"/>
    </row>
    <row r="3" spans="1:5" x14ac:dyDescent="0.35">
      <c r="A3" s="248"/>
      <c r="B3" s="249"/>
      <c r="C3" s="249"/>
      <c r="D3" s="249"/>
      <c r="E3" s="250"/>
    </row>
    <row r="4" spans="1:5" x14ac:dyDescent="0.35">
      <c r="A4" s="248"/>
      <c r="B4" s="249"/>
      <c r="C4" s="249"/>
      <c r="D4" s="249"/>
      <c r="E4" s="250"/>
    </row>
    <row r="5" spans="1:5" x14ac:dyDescent="0.35">
      <c r="A5" s="248"/>
      <c r="B5" s="249" t="s">
        <v>486</v>
      </c>
      <c r="C5" s="251">
        <f>ASSUMPTIONS!B59</f>
        <v>0</v>
      </c>
      <c r="D5" s="249"/>
      <c r="E5" s="250"/>
    </row>
    <row r="6" spans="1:5" x14ac:dyDescent="0.35">
      <c r="A6" s="248"/>
      <c r="B6" s="249" t="s">
        <v>487</v>
      </c>
      <c r="C6" s="252">
        <f>ASSUMPTIONS!C59</f>
        <v>0</v>
      </c>
      <c r="D6" s="249"/>
      <c r="E6" s="250"/>
    </row>
    <row r="7" spans="1:5" x14ac:dyDescent="0.35">
      <c r="A7" s="248"/>
      <c r="B7" s="249" t="s">
        <v>488</v>
      </c>
      <c r="C7" s="252">
        <f>C6/12</f>
        <v>0</v>
      </c>
      <c r="D7" s="249"/>
      <c r="E7" s="250"/>
    </row>
    <row r="8" spans="1:5" x14ac:dyDescent="0.35">
      <c r="A8" s="248"/>
      <c r="B8" s="249" t="s">
        <v>489</v>
      </c>
      <c r="C8" s="249">
        <f>ASSUMPTIONS!D59</f>
        <v>360</v>
      </c>
      <c r="D8" s="249"/>
      <c r="E8" s="250"/>
    </row>
    <row r="9" spans="1:5" x14ac:dyDescent="0.35">
      <c r="A9" s="248"/>
      <c r="B9" s="249" t="s">
        <v>490</v>
      </c>
      <c r="C9" s="249">
        <f>C8/12</f>
        <v>30</v>
      </c>
      <c r="D9" s="249"/>
      <c r="E9" s="250"/>
    </row>
    <row r="10" spans="1:5" x14ac:dyDescent="0.35">
      <c r="A10" s="248"/>
      <c r="B10" s="249"/>
      <c r="C10" s="249"/>
      <c r="D10" s="249"/>
      <c r="E10" s="250"/>
    </row>
    <row r="11" spans="1:5" x14ac:dyDescent="0.35">
      <c r="A11" s="27"/>
      <c r="B11" s="66"/>
      <c r="C11" s="66"/>
      <c r="D11" s="66"/>
      <c r="E11" s="25"/>
    </row>
    <row r="12" spans="1:5" x14ac:dyDescent="0.35">
      <c r="A12" s="242" t="s">
        <v>491</v>
      </c>
      <c r="B12" s="188" t="s">
        <v>492</v>
      </c>
      <c r="C12" s="188" t="s">
        <v>500</v>
      </c>
      <c r="D12" s="188" t="s">
        <v>501</v>
      </c>
      <c r="E12" s="241" t="s">
        <v>495</v>
      </c>
    </row>
    <row r="13" spans="1:5" x14ac:dyDescent="0.35">
      <c r="A13" s="242">
        <v>0</v>
      </c>
      <c r="B13" s="253"/>
      <c r="C13" s="253"/>
      <c r="D13" s="253"/>
      <c r="E13" s="254">
        <f>C5</f>
        <v>0</v>
      </c>
    </row>
    <row r="14" spans="1:5" x14ac:dyDescent="0.35">
      <c r="A14" s="242">
        <v>1</v>
      </c>
      <c r="B14" s="253">
        <f>PMT($C$6,$C$9,$C$5,0)</f>
        <v>0</v>
      </c>
      <c r="C14" s="253">
        <f>B14-D14</f>
        <v>0</v>
      </c>
      <c r="D14" s="253">
        <f>-$C$6*E13</f>
        <v>0</v>
      </c>
      <c r="E14" s="254">
        <f>E13+C14</f>
        <v>0</v>
      </c>
    </row>
    <row r="15" spans="1:5" x14ac:dyDescent="0.35">
      <c r="A15" s="242">
        <v>2</v>
      </c>
      <c r="B15" s="253">
        <f t="shared" ref="B15:B53" si="0">PMT($C$6,$C$9,$C$5,0)</f>
        <v>0</v>
      </c>
      <c r="C15" s="253">
        <f t="shared" ref="C15:C53" si="1">B15-D15</f>
        <v>0</v>
      </c>
      <c r="D15" s="253">
        <f t="shared" ref="D15:D53" si="2">-$C$6*E14</f>
        <v>0</v>
      </c>
      <c r="E15" s="254">
        <f t="shared" ref="E15:E53" si="3">E14+C15</f>
        <v>0</v>
      </c>
    </row>
    <row r="16" spans="1:5" x14ac:dyDescent="0.35">
      <c r="A16" s="242">
        <v>3</v>
      </c>
      <c r="B16" s="253">
        <f t="shared" si="0"/>
        <v>0</v>
      </c>
      <c r="C16" s="253">
        <f t="shared" si="1"/>
        <v>0</v>
      </c>
      <c r="D16" s="253">
        <f t="shared" si="2"/>
        <v>0</v>
      </c>
      <c r="E16" s="254">
        <f t="shared" si="3"/>
        <v>0</v>
      </c>
    </row>
    <row r="17" spans="1:5" x14ac:dyDescent="0.35">
      <c r="A17" s="242">
        <v>4</v>
      </c>
      <c r="B17" s="253">
        <f t="shared" si="0"/>
        <v>0</v>
      </c>
      <c r="C17" s="253">
        <f t="shared" si="1"/>
        <v>0</v>
      </c>
      <c r="D17" s="253">
        <f t="shared" si="2"/>
        <v>0</v>
      </c>
      <c r="E17" s="254">
        <f t="shared" si="3"/>
        <v>0</v>
      </c>
    </row>
    <row r="18" spans="1:5" x14ac:dyDescent="0.35">
      <c r="A18" s="242">
        <v>5</v>
      </c>
      <c r="B18" s="253">
        <f t="shared" si="0"/>
        <v>0</v>
      </c>
      <c r="C18" s="253">
        <f t="shared" si="1"/>
        <v>0</v>
      </c>
      <c r="D18" s="253">
        <f t="shared" si="2"/>
        <v>0</v>
      </c>
      <c r="E18" s="254">
        <f t="shared" si="3"/>
        <v>0</v>
      </c>
    </row>
    <row r="19" spans="1:5" x14ac:dyDescent="0.35">
      <c r="A19" s="242">
        <v>6</v>
      </c>
      <c r="B19" s="253">
        <f t="shared" si="0"/>
        <v>0</v>
      </c>
      <c r="C19" s="253">
        <f t="shared" si="1"/>
        <v>0</v>
      </c>
      <c r="D19" s="253">
        <f t="shared" si="2"/>
        <v>0</v>
      </c>
      <c r="E19" s="254">
        <f t="shared" si="3"/>
        <v>0</v>
      </c>
    </row>
    <row r="20" spans="1:5" x14ac:dyDescent="0.35">
      <c r="A20" s="242">
        <v>7</v>
      </c>
      <c r="B20" s="253">
        <f t="shared" si="0"/>
        <v>0</v>
      </c>
      <c r="C20" s="253">
        <f t="shared" si="1"/>
        <v>0</v>
      </c>
      <c r="D20" s="253">
        <f t="shared" si="2"/>
        <v>0</v>
      </c>
      <c r="E20" s="254">
        <f t="shared" si="3"/>
        <v>0</v>
      </c>
    </row>
    <row r="21" spans="1:5" x14ac:dyDescent="0.35">
      <c r="A21" s="242">
        <v>8</v>
      </c>
      <c r="B21" s="253">
        <f t="shared" si="0"/>
        <v>0</v>
      </c>
      <c r="C21" s="253">
        <f t="shared" si="1"/>
        <v>0</v>
      </c>
      <c r="D21" s="253">
        <f t="shared" si="2"/>
        <v>0</v>
      </c>
      <c r="E21" s="254">
        <f t="shared" si="3"/>
        <v>0</v>
      </c>
    </row>
    <row r="22" spans="1:5" x14ac:dyDescent="0.35">
      <c r="A22" s="242">
        <v>9</v>
      </c>
      <c r="B22" s="253">
        <f t="shared" si="0"/>
        <v>0</v>
      </c>
      <c r="C22" s="253">
        <f t="shared" si="1"/>
        <v>0</v>
      </c>
      <c r="D22" s="253">
        <f t="shared" si="2"/>
        <v>0</v>
      </c>
      <c r="E22" s="254">
        <f t="shared" si="3"/>
        <v>0</v>
      </c>
    </row>
    <row r="23" spans="1:5" x14ac:dyDescent="0.35">
      <c r="A23" s="242">
        <v>10</v>
      </c>
      <c r="B23" s="253">
        <f t="shared" si="0"/>
        <v>0</v>
      </c>
      <c r="C23" s="253">
        <f t="shared" si="1"/>
        <v>0</v>
      </c>
      <c r="D23" s="253">
        <f t="shared" si="2"/>
        <v>0</v>
      </c>
      <c r="E23" s="254">
        <f t="shared" si="3"/>
        <v>0</v>
      </c>
    </row>
    <row r="24" spans="1:5" x14ac:dyDescent="0.35">
      <c r="A24" s="242">
        <v>11</v>
      </c>
      <c r="B24" s="253">
        <f t="shared" si="0"/>
        <v>0</v>
      </c>
      <c r="C24" s="253">
        <f t="shared" si="1"/>
        <v>0</v>
      </c>
      <c r="D24" s="253">
        <f t="shared" si="2"/>
        <v>0</v>
      </c>
      <c r="E24" s="254">
        <f t="shared" si="3"/>
        <v>0</v>
      </c>
    </row>
    <row r="25" spans="1:5" x14ac:dyDescent="0.35">
      <c r="A25" s="242">
        <v>12</v>
      </c>
      <c r="B25" s="253">
        <f t="shared" si="0"/>
        <v>0</v>
      </c>
      <c r="C25" s="253">
        <f t="shared" si="1"/>
        <v>0</v>
      </c>
      <c r="D25" s="253">
        <f t="shared" si="2"/>
        <v>0</v>
      </c>
      <c r="E25" s="254">
        <f t="shared" si="3"/>
        <v>0</v>
      </c>
    </row>
    <row r="26" spans="1:5" x14ac:dyDescent="0.35">
      <c r="A26" s="242">
        <v>13</v>
      </c>
      <c r="B26" s="253">
        <f t="shared" si="0"/>
        <v>0</v>
      </c>
      <c r="C26" s="253">
        <f t="shared" si="1"/>
        <v>0</v>
      </c>
      <c r="D26" s="253">
        <f t="shared" si="2"/>
        <v>0</v>
      </c>
      <c r="E26" s="254">
        <f t="shared" si="3"/>
        <v>0</v>
      </c>
    </row>
    <row r="27" spans="1:5" x14ac:dyDescent="0.35">
      <c r="A27" s="242">
        <v>14</v>
      </c>
      <c r="B27" s="253">
        <f t="shared" si="0"/>
        <v>0</v>
      </c>
      <c r="C27" s="253">
        <f t="shared" si="1"/>
        <v>0</v>
      </c>
      <c r="D27" s="253">
        <f t="shared" si="2"/>
        <v>0</v>
      </c>
      <c r="E27" s="254">
        <f t="shared" si="3"/>
        <v>0</v>
      </c>
    </row>
    <row r="28" spans="1:5" x14ac:dyDescent="0.35">
      <c r="A28" s="242">
        <v>15</v>
      </c>
      <c r="B28" s="253">
        <f t="shared" si="0"/>
        <v>0</v>
      </c>
      <c r="C28" s="253">
        <f t="shared" si="1"/>
        <v>0</v>
      </c>
      <c r="D28" s="253">
        <f t="shared" si="2"/>
        <v>0</v>
      </c>
      <c r="E28" s="254">
        <f t="shared" si="3"/>
        <v>0</v>
      </c>
    </row>
    <row r="29" spans="1:5" x14ac:dyDescent="0.35">
      <c r="A29" s="242">
        <v>16</v>
      </c>
      <c r="B29" s="253">
        <f t="shared" si="0"/>
        <v>0</v>
      </c>
      <c r="C29" s="253">
        <f t="shared" si="1"/>
        <v>0</v>
      </c>
      <c r="D29" s="253">
        <f t="shared" si="2"/>
        <v>0</v>
      </c>
      <c r="E29" s="254">
        <f t="shared" si="3"/>
        <v>0</v>
      </c>
    </row>
    <row r="30" spans="1:5" x14ac:dyDescent="0.35">
      <c r="A30" s="242">
        <v>17</v>
      </c>
      <c r="B30" s="253">
        <f t="shared" si="0"/>
        <v>0</v>
      </c>
      <c r="C30" s="253">
        <f t="shared" si="1"/>
        <v>0</v>
      </c>
      <c r="D30" s="253">
        <f t="shared" si="2"/>
        <v>0</v>
      </c>
      <c r="E30" s="254">
        <f t="shared" si="3"/>
        <v>0</v>
      </c>
    </row>
    <row r="31" spans="1:5" x14ac:dyDescent="0.35">
      <c r="A31" s="242">
        <v>18</v>
      </c>
      <c r="B31" s="253">
        <f t="shared" si="0"/>
        <v>0</v>
      </c>
      <c r="C31" s="253">
        <f t="shared" si="1"/>
        <v>0</v>
      </c>
      <c r="D31" s="253">
        <f t="shared" si="2"/>
        <v>0</v>
      </c>
      <c r="E31" s="254">
        <f t="shared" si="3"/>
        <v>0</v>
      </c>
    </row>
    <row r="32" spans="1:5" x14ac:dyDescent="0.35">
      <c r="A32" s="242">
        <v>19</v>
      </c>
      <c r="B32" s="253">
        <f t="shared" si="0"/>
        <v>0</v>
      </c>
      <c r="C32" s="253">
        <f t="shared" si="1"/>
        <v>0</v>
      </c>
      <c r="D32" s="253">
        <f t="shared" si="2"/>
        <v>0</v>
      </c>
      <c r="E32" s="254">
        <f t="shared" si="3"/>
        <v>0</v>
      </c>
    </row>
    <row r="33" spans="1:5" x14ac:dyDescent="0.35">
      <c r="A33" s="242">
        <v>20</v>
      </c>
      <c r="B33" s="253">
        <f t="shared" si="0"/>
        <v>0</v>
      </c>
      <c r="C33" s="253">
        <f t="shared" si="1"/>
        <v>0</v>
      </c>
      <c r="D33" s="253">
        <f t="shared" si="2"/>
        <v>0</v>
      </c>
      <c r="E33" s="254">
        <f t="shared" si="3"/>
        <v>0</v>
      </c>
    </row>
    <row r="34" spans="1:5" x14ac:dyDescent="0.35">
      <c r="A34" s="242">
        <v>21</v>
      </c>
      <c r="B34" s="253">
        <f t="shared" si="0"/>
        <v>0</v>
      </c>
      <c r="C34" s="253">
        <f t="shared" si="1"/>
        <v>0</v>
      </c>
      <c r="D34" s="253">
        <f t="shared" si="2"/>
        <v>0</v>
      </c>
      <c r="E34" s="254">
        <f t="shared" si="3"/>
        <v>0</v>
      </c>
    </row>
    <row r="35" spans="1:5" x14ac:dyDescent="0.35">
      <c r="A35" s="242">
        <v>22</v>
      </c>
      <c r="B35" s="253">
        <f t="shared" si="0"/>
        <v>0</v>
      </c>
      <c r="C35" s="253">
        <f t="shared" si="1"/>
        <v>0</v>
      </c>
      <c r="D35" s="253">
        <f t="shared" si="2"/>
        <v>0</v>
      </c>
      <c r="E35" s="254">
        <f t="shared" si="3"/>
        <v>0</v>
      </c>
    </row>
    <row r="36" spans="1:5" x14ac:dyDescent="0.35">
      <c r="A36" s="242">
        <v>23</v>
      </c>
      <c r="B36" s="253">
        <f t="shared" si="0"/>
        <v>0</v>
      </c>
      <c r="C36" s="253">
        <f t="shared" si="1"/>
        <v>0</v>
      </c>
      <c r="D36" s="253">
        <f t="shared" si="2"/>
        <v>0</v>
      </c>
      <c r="E36" s="254">
        <f t="shared" si="3"/>
        <v>0</v>
      </c>
    </row>
    <row r="37" spans="1:5" x14ac:dyDescent="0.35">
      <c r="A37" s="242">
        <v>24</v>
      </c>
      <c r="B37" s="253">
        <f t="shared" si="0"/>
        <v>0</v>
      </c>
      <c r="C37" s="253">
        <f t="shared" si="1"/>
        <v>0</v>
      </c>
      <c r="D37" s="253">
        <f t="shared" si="2"/>
        <v>0</v>
      </c>
      <c r="E37" s="254">
        <f t="shared" si="3"/>
        <v>0</v>
      </c>
    </row>
    <row r="38" spans="1:5" x14ac:dyDescent="0.35">
      <c r="A38" s="242">
        <v>25</v>
      </c>
      <c r="B38" s="253">
        <f t="shared" si="0"/>
        <v>0</v>
      </c>
      <c r="C38" s="253">
        <f t="shared" si="1"/>
        <v>0</v>
      </c>
      <c r="D38" s="253">
        <f t="shared" si="2"/>
        <v>0</v>
      </c>
      <c r="E38" s="254">
        <f t="shared" si="3"/>
        <v>0</v>
      </c>
    </row>
    <row r="39" spans="1:5" x14ac:dyDescent="0.35">
      <c r="A39" s="242">
        <v>26</v>
      </c>
      <c r="B39" s="253">
        <f t="shared" si="0"/>
        <v>0</v>
      </c>
      <c r="C39" s="253">
        <f t="shared" si="1"/>
        <v>0</v>
      </c>
      <c r="D39" s="253">
        <f t="shared" si="2"/>
        <v>0</v>
      </c>
      <c r="E39" s="254">
        <f t="shared" si="3"/>
        <v>0</v>
      </c>
    </row>
    <row r="40" spans="1:5" x14ac:dyDescent="0.35">
      <c r="A40" s="242">
        <v>27</v>
      </c>
      <c r="B40" s="253">
        <f t="shared" si="0"/>
        <v>0</v>
      </c>
      <c r="C40" s="253">
        <f t="shared" si="1"/>
        <v>0</v>
      </c>
      <c r="D40" s="253">
        <f t="shared" si="2"/>
        <v>0</v>
      </c>
      <c r="E40" s="254">
        <f t="shared" si="3"/>
        <v>0</v>
      </c>
    </row>
    <row r="41" spans="1:5" x14ac:dyDescent="0.35">
      <c r="A41" s="242">
        <v>28</v>
      </c>
      <c r="B41" s="253">
        <f t="shared" si="0"/>
        <v>0</v>
      </c>
      <c r="C41" s="253">
        <f t="shared" si="1"/>
        <v>0</v>
      </c>
      <c r="D41" s="253">
        <f t="shared" si="2"/>
        <v>0</v>
      </c>
      <c r="E41" s="254">
        <f t="shared" si="3"/>
        <v>0</v>
      </c>
    </row>
    <row r="42" spans="1:5" x14ac:dyDescent="0.35">
      <c r="A42" s="242">
        <v>29</v>
      </c>
      <c r="B42" s="253">
        <f t="shared" si="0"/>
        <v>0</v>
      </c>
      <c r="C42" s="253">
        <f t="shared" si="1"/>
        <v>0</v>
      </c>
      <c r="D42" s="253">
        <f t="shared" si="2"/>
        <v>0</v>
      </c>
      <c r="E42" s="254">
        <f t="shared" si="3"/>
        <v>0</v>
      </c>
    </row>
    <row r="43" spans="1:5" x14ac:dyDescent="0.35">
      <c r="A43" s="242">
        <v>30</v>
      </c>
      <c r="B43" s="253">
        <f t="shared" si="0"/>
        <v>0</v>
      </c>
      <c r="C43" s="253">
        <f t="shared" si="1"/>
        <v>0</v>
      </c>
      <c r="D43" s="253">
        <f t="shared" si="2"/>
        <v>0</v>
      </c>
      <c r="E43" s="254">
        <f t="shared" si="3"/>
        <v>0</v>
      </c>
    </row>
    <row r="44" spans="1:5" x14ac:dyDescent="0.35">
      <c r="A44" s="242">
        <v>31</v>
      </c>
      <c r="B44" s="253">
        <f t="shared" si="0"/>
        <v>0</v>
      </c>
      <c r="C44" s="253">
        <f t="shared" si="1"/>
        <v>0</v>
      </c>
      <c r="D44" s="253">
        <f t="shared" si="2"/>
        <v>0</v>
      </c>
      <c r="E44" s="254">
        <f t="shared" si="3"/>
        <v>0</v>
      </c>
    </row>
    <row r="45" spans="1:5" x14ac:dyDescent="0.35">
      <c r="A45" s="242">
        <v>32</v>
      </c>
      <c r="B45" s="253">
        <f t="shared" si="0"/>
        <v>0</v>
      </c>
      <c r="C45" s="253">
        <f t="shared" si="1"/>
        <v>0</v>
      </c>
      <c r="D45" s="253">
        <f t="shared" si="2"/>
        <v>0</v>
      </c>
      <c r="E45" s="254">
        <f t="shared" si="3"/>
        <v>0</v>
      </c>
    </row>
    <row r="46" spans="1:5" x14ac:dyDescent="0.35">
      <c r="A46" s="242">
        <v>33</v>
      </c>
      <c r="B46" s="253">
        <f t="shared" si="0"/>
        <v>0</v>
      </c>
      <c r="C46" s="253">
        <f t="shared" si="1"/>
        <v>0</v>
      </c>
      <c r="D46" s="253">
        <f t="shared" si="2"/>
        <v>0</v>
      </c>
      <c r="E46" s="254">
        <f t="shared" si="3"/>
        <v>0</v>
      </c>
    </row>
    <row r="47" spans="1:5" x14ac:dyDescent="0.35">
      <c r="A47" s="242">
        <v>34</v>
      </c>
      <c r="B47" s="253">
        <f t="shared" si="0"/>
        <v>0</v>
      </c>
      <c r="C47" s="253">
        <f t="shared" si="1"/>
        <v>0</v>
      </c>
      <c r="D47" s="253">
        <f t="shared" si="2"/>
        <v>0</v>
      </c>
      <c r="E47" s="254">
        <f t="shared" si="3"/>
        <v>0</v>
      </c>
    </row>
    <row r="48" spans="1:5" x14ac:dyDescent="0.35">
      <c r="A48" s="242">
        <v>35</v>
      </c>
      <c r="B48" s="253">
        <f t="shared" si="0"/>
        <v>0</v>
      </c>
      <c r="C48" s="253">
        <f t="shared" si="1"/>
        <v>0</v>
      </c>
      <c r="D48" s="253">
        <f t="shared" si="2"/>
        <v>0</v>
      </c>
      <c r="E48" s="254">
        <f t="shared" si="3"/>
        <v>0</v>
      </c>
    </row>
    <row r="49" spans="1:44" x14ac:dyDescent="0.35">
      <c r="A49" s="242">
        <v>36</v>
      </c>
      <c r="B49" s="253">
        <f t="shared" si="0"/>
        <v>0</v>
      </c>
      <c r="C49" s="253">
        <f t="shared" si="1"/>
        <v>0</v>
      </c>
      <c r="D49" s="253">
        <f t="shared" si="2"/>
        <v>0</v>
      </c>
      <c r="E49" s="254">
        <f t="shared" si="3"/>
        <v>0</v>
      </c>
    </row>
    <row r="50" spans="1:44" x14ac:dyDescent="0.35">
      <c r="A50" s="242">
        <v>37</v>
      </c>
      <c r="B50" s="253">
        <f t="shared" si="0"/>
        <v>0</v>
      </c>
      <c r="C50" s="253">
        <f t="shared" si="1"/>
        <v>0</v>
      </c>
      <c r="D50" s="253">
        <f t="shared" si="2"/>
        <v>0</v>
      </c>
      <c r="E50" s="254">
        <f t="shared" si="3"/>
        <v>0</v>
      </c>
    </row>
    <row r="51" spans="1:44" x14ac:dyDescent="0.35">
      <c r="A51" s="242">
        <v>38</v>
      </c>
      <c r="B51" s="253">
        <f t="shared" si="0"/>
        <v>0</v>
      </c>
      <c r="C51" s="253">
        <f t="shared" si="1"/>
        <v>0</v>
      </c>
      <c r="D51" s="253">
        <f t="shared" si="2"/>
        <v>0</v>
      </c>
      <c r="E51" s="254">
        <f t="shared" si="3"/>
        <v>0</v>
      </c>
    </row>
    <row r="52" spans="1:44" x14ac:dyDescent="0.35">
      <c r="A52" s="242">
        <v>39</v>
      </c>
      <c r="B52" s="253">
        <f t="shared" si="0"/>
        <v>0</v>
      </c>
      <c r="C52" s="253">
        <f t="shared" si="1"/>
        <v>0</v>
      </c>
      <c r="D52" s="253">
        <f t="shared" si="2"/>
        <v>0</v>
      </c>
      <c r="E52" s="254">
        <f t="shared" si="3"/>
        <v>0</v>
      </c>
    </row>
    <row r="53" spans="1:44" ht="16" thickBot="1" x14ac:dyDescent="0.4">
      <c r="A53" s="243">
        <v>40</v>
      </c>
      <c r="B53" s="255">
        <f t="shared" si="0"/>
        <v>0</v>
      </c>
      <c r="C53" s="255">
        <f t="shared" si="1"/>
        <v>0</v>
      </c>
      <c r="D53" s="255">
        <f t="shared" si="2"/>
        <v>0</v>
      </c>
      <c r="E53" s="256">
        <f t="shared" si="3"/>
        <v>0</v>
      </c>
    </row>
    <row r="56" spans="1:44" ht="16" thickBot="1" x14ac:dyDescent="0.4">
      <c r="E56" s="253">
        <f t="shared" ref="E56:AR56" si="4">PMT($C$6,$C$9,$C$5,0)</f>
        <v>0</v>
      </c>
      <c r="F56" s="253">
        <f t="shared" si="4"/>
        <v>0</v>
      </c>
      <c r="G56" s="253">
        <f t="shared" si="4"/>
        <v>0</v>
      </c>
      <c r="H56" s="253">
        <f t="shared" si="4"/>
        <v>0</v>
      </c>
      <c r="I56" s="253">
        <f t="shared" si="4"/>
        <v>0</v>
      </c>
      <c r="J56" s="253">
        <f t="shared" si="4"/>
        <v>0</v>
      </c>
      <c r="K56" s="253">
        <f t="shared" si="4"/>
        <v>0</v>
      </c>
      <c r="L56" s="253">
        <f t="shared" si="4"/>
        <v>0</v>
      </c>
      <c r="M56" s="253">
        <f t="shared" si="4"/>
        <v>0</v>
      </c>
      <c r="N56" s="253">
        <f t="shared" si="4"/>
        <v>0</v>
      </c>
      <c r="O56" s="253">
        <f t="shared" si="4"/>
        <v>0</v>
      </c>
      <c r="P56" s="253">
        <f t="shared" si="4"/>
        <v>0</v>
      </c>
      <c r="Q56" s="253">
        <f t="shared" si="4"/>
        <v>0</v>
      </c>
      <c r="R56" s="253">
        <f t="shared" si="4"/>
        <v>0</v>
      </c>
      <c r="S56" s="253">
        <f t="shared" si="4"/>
        <v>0</v>
      </c>
      <c r="T56" s="253">
        <f t="shared" si="4"/>
        <v>0</v>
      </c>
      <c r="U56" s="253">
        <f t="shared" si="4"/>
        <v>0</v>
      </c>
      <c r="V56" s="253">
        <f t="shared" si="4"/>
        <v>0</v>
      </c>
      <c r="W56" s="253">
        <f t="shared" si="4"/>
        <v>0</v>
      </c>
      <c r="X56" s="253">
        <f t="shared" si="4"/>
        <v>0</v>
      </c>
      <c r="Y56" s="253">
        <f t="shared" si="4"/>
        <v>0</v>
      </c>
      <c r="Z56" s="253">
        <f t="shared" si="4"/>
        <v>0</v>
      </c>
      <c r="AA56" s="253">
        <f t="shared" si="4"/>
        <v>0</v>
      </c>
      <c r="AB56" s="253">
        <f t="shared" si="4"/>
        <v>0</v>
      </c>
      <c r="AC56" s="253">
        <f t="shared" si="4"/>
        <v>0</v>
      </c>
      <c r="AD56" s="253">
        <f t="shared" si="4"/>
        <v>0</v>
      </c>
      <c r="AE56" s="253">
        <f t="shared" si="4"/>
        <v>0</v>
      </c>
      <c r="AF56" s="253">
        <f t="shared" si="4"/>
        <v>0</v>
      </c>
      <c r="AG56" s="253">
        <f t="shared" si="4"/>
        <v>0</v>
      </c>
      <c r="AH56" s="253">
        <f t="shared" si="4"/>
        <v>0</v>
      </c>
      <c r="AI56" s="253">
        <f t="shared" si="4"/>
        <v>0</v>
      </c>
      <c r="AJ56" s="253">
        <f t="shared" si="4"/>
        <v>0</v>
      </c>
      <c r="AK56" s="253">
        <f t="shared" si="4"/>
        <v>0</v>
      </c>
      <c r="AL56" s="253">
        <f t="shared" si="4"/>
        <v>0</v>
      </c>
      <c r="AM56" s="253">
        <f t="shared" si="4"/>
        <v>0</v>
      </c>
      <c r="AN56" s="253">
        <f t="shared" si="4"/>
        <v>0</v>
      </c>
      <c r="AO56" s="253">
        <f t="shared" si="4"/>
        <v>0</v>
      </c>
      <c r="AP56" s="253">
        <f t="shared" si="4"/>
        <v>0</v>
      </c>
      <c r="AQ56" s="253">
        <f t="shared" si="4"/>
        <v>0</v>
      </c>
      <c r="AR56" s="255">
        <f t="shared" si="4"/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opLeftCell="A3" workbookViewId="0">
      <selection activeCell="F26" sqref="F26"/>
    </sheetView>
  </sheetViews>
  <sheetFormatPr defaultRowHeight="15.5" x14ac:dyDescent="0.35"/>
  <cols>
    <col min="1" max="1" width="9.07421875" bestFit="1" customWidth="1"/>
    <col min="2" max="2" width="31.07421875" bestFit="1" customWidth="1"/>
    <col min="3" max="3" width="11.4609375" bestFit="1" customWidth="1"/>
    <col min="4" max="4" width="10.921875" bestFit="1" customWidth="1"/>
    <col min="5" max="5" width="12.921875" bestFit="1" customWidth="1"/>
  </cols>
  <sheetData>
    <row r="1" spans="1:5" ht="16" thickBot="1" x14ac:dyDescent="0.4"/>
    <row r="2" spans="1:5" x14ac:dyDescent="0.35">
      <c r="A2" s="244"/>
      <c r="B2" s="315" t="s">
        <v>533</v>
      </c>
      <c r="C2" s="315"/>
      <c r="D2" s="315"/>
      <c r="E2" s="316"/>
    </row>
    <row r="3" spans="1:5" x14ac:dyDescent="0.35">
      <c r="A3" s="248"/>
      <c r="B3" s="249"/>
      <c r="C3" s="249"/>
      <c r="D3" s="249"/>
      <c r="E3" s="317"/>
    </row>
    <row r="4" spans="1:5" x14ac:dyDescent="0.35">
      <c r="A4" s="248"/>
      <c r="B4" s="249"/>
      <c r="C4" s="249"/>
      <c r="D4" s="249"/>
      <c r="E4" s="317"/>
    </row>
    <row r="5" spans="1:5" x14ac:dyDescent="0.35">
      <c r="A5" s="248"/>
      <c r="B5" s="249" t="s">
        <v>486</v>
      </c>
      <c r="C5" s="249">
        <f>ASSUMPTIONS!B62</f>
        <v>0</v>
      </c>
      <c r="D5" s="249"/>
      <c r="E5" s="317"/>
    </row>
    <row r="6" spans="1:5" x14ac:dyDescent="0.35">
      <c r="A6" s="248"/>
      <c r="B6" s="249" t="s">
        <v>487</v>
      </c>
      <c r="C6" s="252">
        <f>ASSUMPTIONS!C62</f>
        <v>0</v>
      </c>
      <c r="D6" s="249"/>
      <c r="E6" s="317"/>
    </row>
    <row r="7" spans="1:5" x14ac:dyDescent="0.35">
      <c r="A7" s="248"/>
      <c r="B7" s="249" t="s">
        <v>488</v>
      </c>
      <c r="C7" s="252">
        <f>C6/12</f>
        <v>0</v>
      </c>
      <c r="D7" s="249"/>
      <c r="E7" s="317"/>
    </row>
    <row r="8" spans="1:5" x14ac:dyDescent="0.35">
      <c r="A8" s="248"/>
      <c r="B8" s="249" t="s">
        <v>489</v>
      </c>
      <c r="C8" s="249">
        <f>ASSUMPTIONS!D62</f>
        <v>180</v>
      </c>
      <c r="D8" s="249"/>
      <c r="E8" s="317"/>
    </row>
    <row r="9" spans="1:5" x14ac:dyDescent="0.35">
      <c r="A9" s="248"/>
      <c r="B9" s="249" t="s">
        <v>490</v>
      </c>
      <c r="C9" s="249">
        <f>C8/12</f>
        <v>15</v>
      </c>
      <c r="D9" s="249"/>
      <c r="E9" s="317"/>
    </row>
    <row r="10" spans="1:5" x14ac:dyDescent="0.35">
      <c r="A10" s="248"/>
      <c r="B10" s="249"/>
      <c r="C10" s="249"/>
      <c r="D10" s="249"/>
      <c r="E10" s="317"/>
    </row>
    <row r="11" spans="1:5" x14ac:dyDescent="0.35">
      <c r="A11" s="27"/>
      <c r="B11" s="66"/>
      <c r="C11" s="66"/>
      <c r="D11" s="66"/>
      <c r="E11" s="25"/>
    </row>
    <row r="12" spans="1:5" x14ac:dyDescent="0.35">
      <c r="A12" s="242" t="s">
        <v>491</v>
      </c>
      <c r="B12" s="188" t="s">
        <v>492</v>
      </c>
      <c r="C12" s="188" t="s">
        <v>500</v>
      </c>
      <c r="D12" s="188" t="s">
        <v>501</v>
      </c>
      <c r="E12" s="241" t="s">
        <v>495</v>
      </c>
    </row>
    <row r="13" spans="1:5" x14ac:dyDescent="0.35">
      <c r="A13" s="337">
        <v>0</v>
      </c>
      <c r="B13" s="253"/>
      <c r="C13" s="253"/>
      <c r="D13" s="253"/>
      <c r="E13" s="254">
        <f>C5</f>
        <v>0</v>
      </c>
    </row>
    <row r="14" spans="1:5" x14ac:dyDescent="0.35">
      <c r="A14" s="337">
        <v>1</v>
      </c>
      <c r="B14" s="253">
        <f>PMT($C$6,$C$9,$C$5,0)</f>
        <v>0</v>
      </c>
      <c r="C14" s="253">
        <f>B14-D14</f>
        <v>0</v>
      </c>
      <c r="D14" s="253">
        <f>-$C$6*E13</f>
        <v>0</v>
      </c>
      <c r="E14" s="254">
        <f>E13+C14</f>
        <v>0</v>
      </c>
    </row>
    <row r="15" spans="1:5" x14ac:dyDescent="0.35">
      <c r="A15" s="337">
        <v>2</v>
      </c>
      <c r="B15" s="253">
        <f t="shared" ref="B15:B28" si="0">PMT($C$6,$C$9,$C$5,0)</f>
        <v>0</v>
      </c>
      <c r="C15" s="253">
        <f t="shared" ref="C15:C28" si="1">B15-D15</f>
        <v>0</v>
      </c>
      <c r="D15" s="253">
        <f t="shared" ref="D15:D28" si="2">-$C$6*E14</f>
        <v>0</v>
      </c>
      <c r="E15" s="254">
        <f t="shared" ref="E15:E28" si="3">E14+C15</f>
        <v>0</v>
      </c>
    </row>
    <row r="16" spans="1:5" x14ac:dyDescent="0.35">
      <c r="A16" s="337">
        <v>3</v>
      </c>
      <c r="B16" s="253">
        <f t="shared" si="0"/>
        <v>0</v>
      </c>
      <c r="C16" s="253">
        <f t="shared" si="1"/>
        <v>0</v>
      </c>
      <c r="D16" s="253">
        <f t="shared" si="2"/>
        <v>0</v>
      </c>
      <c r="E16" s="254">
        <f t="shared" si="3"/>
        <v>0</v>
      </c>
    </row>
    <row r="17" spans="1:19" x14ac:dyDescent="0.35">
      <c r="A17" s="337">
        <v>4</v>
      </c>
      <c r="B17" s="253">
        <f t="shared" si="0"/>
        <v>0</v>
      </c>
      <c r="C17" s="253">
        <f t="shared" si="1"/>
        <v>0</v>
      </c>
      <c r="D17" s="253">
        <f t="shared" si="2"/>
        <v>0</v>
      </c>
      <c r="E17" s="254">
        <f t="shared" si="3"/>
        <v>0</v>
      </c>
    </row>
    <row r="18" spans="1:19" x14ac:dyDescent="0.35">
      <c r="A18" s="337">
        <v>5</v>
      </c>
      <c r="B18" s="253">
        <f t="shared" si="0"/>
        <v>0</v>
      </c>
      <c r="C18" s="253">
        <f t="shared" si="1"/>
        <v>0</v>
      </c>
      <c r="D18" s="253">
        <f t="shared" si="2"/>
        <v>0</v>
      </c>
      <c r="E18" s="254">
        <f t="shared" si="3"/>
        <v>0</v>
      </c>
    </row>
    <row r="19" spans="1:19" x14ac:dyDescent="0.35">
      <c r="A19" s="337">
        <v>6</v>
      </c>
      <c r="B19" s="253">
        <f t="shared" si="0"/>
        <v>0</v>
      </c>
      <c r="C19" s="253">
        <f t="shared" si="1"/>
        <v>0</v>
      </c>
      <c r="D19" s="253">
        <f t="shared" si="2"/>
        <v>0</v>
      </c>
      <c r="E19" s="254">
        <f t="shared" si="3"/>
        <v>0</v>
      </c>
    </row>
    <row r="20" spans="1:19" x14ac:dyDescent="0.35">
      <c r="A20" s="337">
        <v>7</v>
      </c>
      <c r="B20" s="253">
        <f t="shared" si="0"/>
        <v>0</v>
      </c>
      <c r="C20" s="253">
        <f t="shared" si="1"/>
        <v>0</v>
      </c>
      <c r="D20" s="253">
        <f t="shared" si="2"/>
        <v>0</v>
      </c>
      <c r="E20" s="254">
        <f t="shared" si="3"/>
        <v>0</v>
      </c>
    </row>
    <row r="21" spans="1:19" x14ac:dyDescent="0.35">
      <c r="A21" s="337">
        <v>8</v>
      </c>
      <c r="B21" s="253">
        <f t="shared" si="0"/>
        <v>0</v>
      </c>
      <c r="C21" s="253">
        <f t="shared" si="1"/>
        <v>0</v>
      </c>
      <c r="D21" s="253">
        <f t="shared" si="2"/>
        <v>0</v>
      </c>
      <c r="E21" s="254">
        <f t="shared" si="3"/>
        <v>0</v>
      </c>
    </row>
    <row r="22" spans="1:19" x14ac:dyDescent="0.35">
      <c r="A22" s="337">
        <v>9</v>
      </c>
      <c r="B22" s="253">
        <f t="shared" si="0"/>
        <v>0</v>
      </c>
      <c r="C22" s="253">
        <f t="shared" si="1"/>
        <v>0</v>
      </c>
      <c r="D22" s="253">
        <f t="shared" si="2"/>
        <v>0</v>
      </c>
      <c r="E22" s="254">
        <f t="shared" si="3"/>
        <v>0</v>
      </c>
    </row>
    <row r="23" spans="1:19" x14ac:dyDescent="0.35">
      <c r="A23" s="337">
        <v>10</v>
      </c>
      <c r="B23" s="253">
        <f t="shared" si="0"/>
        <v>0</v>
      </c>
      <c r="C23" s="253">
        <f t="shared" si="1"/>
        <v>0</v>
      </c>
      <c r="D23" s="253">
        <f t="shared" si="2"/>
        <v>0</v>
      </c>
      <c r="E23" s="254">
        <f t="shared" si="3"/>
        <v>0</v>
      </c>
    </row>
    <row r="24" spans="1:19" x14ac:dyDescent="0.35">
      <c r="A24" s="337">
        <v>11</v>
      </c>
      <c r="B24" s="253">
        <f t="shared" si="0"/>
        <v>0</v>
      </c>
      <c r="C24" s="253">
        <f t="shared" si="1"/>
        <v>0</v>
      </c>
      <c r="D24" s="253">
        <f t="shared" si="2"/>
        <v>0</v>
      </c>
      <c r="E24" s="254">
        <f t="shared" si="3"/>
        <v>0</v>
      </c>
    </row>
    <row r="25" spans="1:19" x14ac:dyDescent="0.35">
      <c r="A25" s="337">
        <v>12</v>
      </c>
      <c r="B25" s="253">
        <f t="shared" si="0"/>
        <v>0</v>
      </c>
      <c r="C25" s="253">
        <f t="shared" si="1"/>
        <v>0</v>
      </c>
      <c r="D25" s="253">
        <f t="shared" si="2"/>
        <v>0</v>
      </c>
      <c r="E25" s="254">
        <f t="shared" si="3"/>
        <v>0</v>
      </c>
    </row>
    <row r="26" spans="1:19" x14ac:dyDescent="0.35">
      <c r="A26" s="337">
        <v>13</v>
      </c>
      <c r="B26" s="253">
        <f t="shared" si="0"/>
        <v>0</v>
      </c>
      <c r="C26" s="253">
        <f t="shared" si="1"/>
        <v>0</v>
      </c>
      <c r="D26" s="253">
        <f t="shared" si="2"/>
        <v>0</v>
      </c>
      <c r="E26" s="254">
        <f t="shared" si="3"/>
        <v>0</v>
      </c>
    </row>
    <row r="27" spans="1:19" x14ac:dyDescent="0.35">
      <c r="A27" s="337">
        <v>14</v>
      </c>
      <c r="B27" s="253">
        <f t="shared" si="0"/>
        <v>0</v>
      </c>
      <c r="C27" s="253">
        <f t="shared" si="1"/>
        <v>0</v>
      </c>
      <c r="D27" s="253">
        <f t="shared" si="2"/>
        <v>0</v>
      </c>
      <c r="E27" s="254">
        <f t="shared" si="3"/>
        <v>0</v>
      </c>
    </row>
    <row r="28" spans="1:19" ht="16" thickBot="1" x14ac:dyDescent="0.4">
      <c r="A28" s="338">
        <v>15</v>
      </c>
      <c r="B28" s="255">
        <f t="shared" si="0"/>
        <v>0</v>
      </c>
      <c r="C28" s="255">
        <f t="shared" si="1"/>
        <v>0</v>
      </c>
      <c r="D28" s="255">
        <f t="shared" si="2"/>
        <v>0</v>
      </c>
      <c r="E28" s="256">
        <f t="shared" si="3"/>
        <v>0</v>
      </c>
    </row>
    <row r="29" spans="1:19" x14ac:dyDescent="0.35">
      <c r="A29" s="318"/>
      <c r="B29" s="318"/>
      <c r="C29" s="318"/>
      <c r="D29" s="318"/>
      <c r="E29" s="318"/>
    </row>
    <row r="30" spans="1:19" x14ac:dyDescent="0.35">
      <c r="A30" s="253"/>
      <c r="B30" s="253"/>
      <c r="C30" s="253"/>
      <c r="D30" s="253"/>
      <c r="E30" s="253"/>
    </row>
    <row r="31" spans="1:19" ht="16" thickBot="1" x14ac:dyDescent="0.4">
      <c r="A31" s="253"/>
      <c r="B31" s="253"/>
      <c r="C31" s="253"/>
      <c r="D31" s="253"/>
      <c r="E31" s="253">
        <f t="shared" ref="E31:S31" si="4">PMT($C$6,$C$9,$C$5,0)</f>
        <v>0</v>
      </c>
      <c r="F31" s="253">
        <f t="shared" si="4"/>
        <v>0</v>
      </c>
      <c r="G31" s="253">
        <f t="shared" si="4"/>
        <v>0</v>
      </c>
      <c r="H31" s="253">
        <f t="shared" si="4"/>
        <v>0</v>
      </c>
      <c r="I31" s="253">
        <f t="shared" si="4"/>
        <v>0</v>
      </c>
      <c r="J31" s="253">
        <f t="shared" si="4"/>
        <v>0</v>
      </c>
      <c r="K31" s="253">
        <f t="shared" si="4"/>
        <v>0</v>
      </c>
      <c r="L31" s="253">
        <f t="shared" si="4"/>
        <v>0</v>
      </c>
      <c r="M31" s="253">
        <f t="shared" si="4"/>
        <v>0</v>
      </c>
      <c r="N31" s="253">
        <f t="shared" si="4"/>
        <v>0</v>
      </c>
      <c r="O31" s="253">
        <f t="shared" si="4"/>
        <v>0</v>
      </c>
      <c r="P31" s="253">
        <f t="shared" si="4"/>
        <v>0</v>
      </c>
      <c r="Q31" s="253">
        <f t="shared" si="4"/>
        <v>0</v>
      </c>
      <c r="R31" s="253">
        <f t="shared" si="4"/>
        <v>0</v>
      </c>
      <c r="S31" s="255">
        <f t="shared" si="4"/>
        <v>0</v>
      </c>
    </row>
    <row r="32" spans="1:19" x14ac:dyDescent="0.35">
      <c r="A32" s="253"/>
      <c r="B32" s="253"/>
      <c r="C32" s="253"/>
      <c r="D32" s="253"/>
      <c r="E32" s="253"/>
    </row>
    <row r="33" spans="1:5" x14ac:dyDescent="0.35">
      <c r="A33" s="253"/>
      <c r="B33" s="253"/>
      <c r="C33" s="253"/>
      <c r="D33" s="253"/>
      <c r="E33" s="253"/>
    </row>
    <row r="34" spans="1:5" x14ac:dyDescent="0.35">
      <c r="A34" s="253"/>
      <c r="B34" s="253"/>
      <c r="C34" s="253"/>
      <c r="D34" s="253"/>
      <c r="E34" s="253"/>
    </row>
    <row r="35" spans="1:5" x14ac:dyDescent="0.35">
      <c r="A35" s="253"/>
      <c r="B35" s="253"/>
      <c r="C35" s="253"/>
      <c r="D35" s="253"/>
      <c r="E35" s="253"/>
    </row>
    <row r="36" spans="1:5" x14ac:dyDescent="0.35">
      <c r="A36" s="253"/>
      <c r="B36" s="253"/>
      <c r="C36" s="253"/>
      <c r="D36" s="253"/>
      <c r="E36" s="253"/>
    </row>
    <row r="37" spans="1:5" x14ac:dyDescent="0.35">
      <c r="A37" s="253"/>
      <c r="B37" s="253"/>
      <c r="C37" s="253"/>
      <c r="D37" s="253"/>
      <c r="E37" s="253"/>
    </row>
    <row r="38" spans="1:5" x14ac:dyDescent="0.35">
      <c r="A38" s="253"/>
      <c r="B38" s="253"/>
      <c r="C38" s="253"/>
      <c r="D38" s="253"/>
      <c r="E38" s="253"/>
    </row>
    <row r="39" spans="1:5" x14ac:dyDescent="0.35">
      <c r="A39" s="253"/>
      <c r="B39" s="253"/>
      <c r="C39" s="253"/>
      <c r="D39" s="253"/>
      <c r="E39" s="253"/>
    </row>
    <row r="40" spans="1:5" x14ac:dyDescent="0.35">
      <c r="A40" s="253"/>
      <c r="B40" s="253"/>
      <c r="C40" s="253"/>
      <c r="D40" s="253"/>
      <c r="E40" s="253"/>
    </row>
    <row r="41" spans="1:5" x14ac:dyDescent="0.35">
      <c r="A41" s="253"/>
      <c r="B41" s="253"/>
      <c r="C41" s="253"/>
      <c r="D41" s="253"/>
      <c r="E41" s="253"/>
    </row>
    <row r="42" spans="1:5" x14ac:dyDescent="0.35">
      <c r="A42" s="253"/>
      <c r="B42" s="253"/>
      <c r="C42" s="253"/>
      <c r="D42" s="253"/>
      <c r="E42" s="253"/>
    </row>
    <row r="43" spans="1:5" x14ac:dyDescent="0.35">
      <c r="A43" s="253"/>
      <c r="B43" s="253"/>
      <c r="C43" s="253"/>
      <c r="D43" s="253"/>
      <c r="E43" s="253"/>
    </row>
    <row r="44" spans="1:5" x14ac:dyDescent="0.35">
      <c r="A44" s="253"/>
      <c r="B44" s="253"/>
      <c r="C44" s="253"/>
      <c r="D44" s="253"/>
      <c r="E44" s="253"/>
    </row>
    <row r="45" spans="1:5" x14ac:dyDescent="0.35">
      <c r="A45" s="253"/>
      <c r="B45" s="253"/>
      <c r="C45" s="253"/>
      <c r="D45" s="253"/>
      <c r="E45" s="253"/>
    </row>
    <row r="46" spans="1:5" x14ac:dyDescent="0.35">
      <c r="A46" s="253"/>
      <c r="B46" s="253"/>
      <c r="C46" s="253"/>
      <c r="D46" s="253"/>
      <c r="E46" s="253"/>
    </row>
    <row r="47" spans="1:5" x14ac:dyDescent="0.35">
      <c r="A47" s="253"/>
      <c r="B47" s="253"/>
      <c r="C47" s="253"/>
      <c r="D47" s="253"/>
      <c r="E47" s="253"/>
    </row>
    <row r="48" spans="1:5" x14ac:dyDescent="0.35">
      <c r="A48" s="253"/>
      <c r="B48" s="253"/>
      <c r="C48" s="253"/>
      <c r="D48" s="253"/>
      <c r="E48" s="253"/>
    </row>
    <row r="49" spans="1:5" x14ac:dyDescent="0.35">
      <c r="A49" s="253"/>
      <c r="B49" s="253"/>
      <c r="C49" s="253"/>
      <c r="D49" s="253"/>
      <c r="E49" s="253"/>
    </row>
    <row r="50" spans="1:5" x14ac:dyDescent="0.35">
      <c r="A50" s="253"/>
      <c r="B50" s="253"/>
      <c r="C50" s="253"/>
      <c r="D50" s="253"/>
      <c r="E50" s="253"/>
    </row>
    <row r="51" spans="1:5" x14ac:dyDescent="0.35">
      <c r="A51" s="253"/>
      <c r="B51" s="253"/>
      <c r="C51" s="253"/>
      <c r="D51" s="253"/>
      <c r="E51" s="253"/>
    </row>
    <row r="52" spans="1:5" x14ac:dyDescent="0.35">
      <c r="A52" s="253"/>
      <c r="B52" s="253"/>
      <c r="C52" s="253"/>
      <c r="D52" s="253"/>
      <c r="E52" s="253"/>
    </row>
    <row r="53" spans="1:5" x14ac:dyDescent="0.35">
      <c r="A53" s="253"/>
      <c r="B53" s="253"/>
      <c r="C53" s="253"/>
      <c r="D53" s="253"/>
      <c r="E53" s="253"/>
    </row>
    <row r="54" spans="1:5" x14ac:dyDescent="0.35">
      <c r="A54" s="253"/>
      <c r="B54" s="253"/>
      <c r="C54" s="253"/>
      <c r="D54" s="253"/>
      <c r="E54" s="253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topLeftCell="A22" workbookViewId="0">
      <selection activeCell="F26" sqref="F26"/>
    </sheetView>
  </sheetViews>
  <sheetFormatPr defaultRowHeight="15.5" x14ac:dyDescent="0.35"/>
  <cols>
    <col min="2" max="2" width="23" bestFit="1" customWidth="1"/>
    <col min="3" max="3" width="11.07421875" bestFit="1" customWidth="1"/>
    <col min="4" max="4" width="11" bestFit="1" customWidth="1"/>
    <col min="5" max="5" width="11.4609375" bestFit="1" customWidth="1"/>
  </cols>
  <sheetData>
    <row r="1" spans="1:5" ht="16" thickBot="1" x14ac:dyDescent="0.4"/>
    <row r="2" spans="1:5" ht="31" x14ac:dyDescent="0.35">
      <c r="A2" s="244"/>
      <c r="B2" s="245" t="s">
        <v>505</v>
      </c>
      <c r="C2" s="246"/>
      <c r="D2" s="246"/>
      <c r="E2" s="247"/>
    </row>
    <row r="3" spans="1:5" x14ac:dyDescent="0.35">
      <c r="A3" s="248"/>
      <c r="B3" s="249"/>
      <c r="C3" s="249"/>
      <c r="D3" s="249"/>
      <c r="E3" s="250"/>
    </row>
    <row r="4" spans="1:5" x14ac:dyDescent="0.35">
      <c r="A4" s="248"/>
      <c r="B4" s="249"/>
      <c r="C4" s="249"/>
      <c r="D4" s="249"/>
      <c r="E4" s="250"/>
    </row>
    <row r="5" spans="1:5" x14ac:dyDescent="0.35">
      <c r="A5" s="248"/>
      <c r="B5" s="249" t="s">
        <v>486</v>
      </c>
      <c r="C5" s="251">
        <f>ASSUMPTIONS!B66</f>
        <v>0</v>
      </c>
      <c r="D5" s="249"/>
      <c r="E5" s="250"/>
    </row>
    <row r="6" spans="1:5" x14ac:dyDescent="0.35">
      <c r="A6" s="248"/>
      <c r="B6" s="249" t="s">
        <v>487</v>
      </c>
      <c r="C6" s="252">
        <f>ASSUMPTIONS!C66</f>
        <v>0</v>
      </c>
      <c r="D6" s="249"/>
      <c r="E6" s="250"/>
    </row>
    <row r="7" spans="1:5" x14ac:dyDescent="0.35">
      <c r="A7" s="248"/>
      <c r="B7" s="249" t="s">
        <v>488</v>
      </c>
      <c r="C7" s="252">
        <f>C6/12</f>
        <v>0</v>
      </c>
      <c r="D7" s="249"/>
      <c r="E7" s="250"/>
    </row>
    <row r="8" spans="1:5" x14ac:dyDescent="0.35">
      <c r="A8" s="248"/>
      <c r="B8" s="249" t="s">
        <v>489</v>
      </c>
      <c r="C8" s="249">
        <f>ASSUMPTIONS!D66</f>
        <v>180</v>
      </c>
      <c r="D8" s="249"/>
      <c r="E8" s="250"/>
    </row>
    <row r="9" spans="1:5" x14ac:dyDescent="0.35">
      <c r="A9" s="248"/>
      <c r="B9" s="249" t="s">
        <v>490</v>
      </c>
      <c r="C9" s="249">
        <f>C8/12</f>
        <v>15</v>
      </c>
      <c r="D9" s="249"/>
      <c r="E9" s="250"/>
    </row>
    <row r="10" spans="1:5" x14ac:dyDescent="0.35">
      <c r="A10" s="248"/>
      <c r="B10" s="249"/>
      <c r="C10" s="249"/>
      <c r="D10" s="249"/>
      <c r="E10" s="250"/>
    </row>
    <row r="11" spans="1:5" x14ac:dyDescent="0.35">
      <c r="A11" s="27"/>
      <c r="B11" s="66"/>
      <c r="C11" s="66"/>
      <c r="D11" s="66"/>
      <c r="E11" s="25"/>
    </row>
    <row r="12" spans="1:5" x14ac:dyDescent="0.35">
      <c r="A12" s="242" t="s">
        <v>491</v>
      </c>
      <c r="B12" s="188" t="s">
        <v>492</v>
      </c>
      <c r="C12" s="188" t="s">
        <v>500</v>
      </c>
      <c r="D12" s="188" t="s">
        <v>501</v>
      </c>
      <c r="E12" s="241" t="s">
        <v>495</v>
      </c>
    </row>
    <row r="13" spans="1:5" x14ac:dyDescent="0.35">
      <c r="A13" s="242">
        <v>0</v>
      </c>
      <c r="B13" s="253"/>
      <c r="C13" s="253"/>
      <c r="D13" s="253"/>
      <c r="E13" s="254">
        <f>C5</f>
        <v>0</v>
      </c>
    </row>
    <row r="14" spans="1:5" x14ac:dyDescent="0.35">
      <c r="A14" s="242">
        <v>1</v>
      </c>
      <c r="B14" s="253">
        <f t="shared" ref="B14:B28" si="0">PMT($C$6,$C$9,$C$5,0)</f>
        <v>0</v>
      </c>
      <c r="C14" s="253">
        <f t="shared" ref="C14:C28" si="1">B14-D14</f>
        <v>0</v>
      </c>
      <c r="D14" s="253">
        <f t="shared" ref="D14:D28" si="2">-$C$6*E13</f>
        <v>0</v>
      </c>
      <c r="E14" s="254">
        <f t="shared" ref="E14:E28" si="3">E13+C14</f>
        <v>0</v>
      </c>
    </row>
    <row r="15" spans="1:5" x14ac:dyDescent="0.35">
      <c r="A15" s="242">
        <v>2</v>
      </c>
      <c r="B15" s="253">
        <f t="shared" si="0"/>
        <v>0</v>
      </c>
      <c r="C15" s="253">
        <f t="shared" si="1"/>
        <v>0</v>
      </c>
      <c r="D15" s="253">
        <f t="shared" si="2"/>
        <v>0</v>
      </c>
      <c r="E15" s="254">
        <f t="shared" si="3"/>
        <v>0</v>
      </c>
    </row>
    <row r="16" spans="1:5" x14ac:dyDescent="0.35">
      <c r="A16" s="242">
        <v>3</v>
      </c>
      <c r="B16" s="253">
        <f t="shared" si="0"/>
        <v>0</v>
      </c>
      <c r="C16" s="253">
        <f t="shared" si="1"/>
        <v>0</v>
      </c>
      <c r="D16" s="253">
        <f t="shared" si="2"/>
        <v>0</v>
      </c>
      <c r="E16" s="254">
        <f t="shared" si="3"/>
        <v>0</v>
      </c>
    </row>
    <row r="17" spans="1:19" x14ac:dyDescent="0.35">
      <c r="A17" s="242">
        <v>4</v>
      </c>
      <c r="B17" s="253">
        <f t="shared" si="0"/>
        <v>0</v>
      </c>
      <c r="C17" s="253">
        <f t="shared" si="1"/>
        <v>0</v>
      </c>
      <c r="D17" s="253">
        <f t="shared" si="2"/>
        <v>0</v>
      </c>
      <c r="E17" s="254">
        <f t="shared" si="3"/>
        <v>0</v>
      </c>
    </row>
    <row r="18" spans="1:19" x14ac:dyDescent="0.35">
      <c r="A18" s="242">
        <v>5</v>
      </c>
      <c r="B18" s="253">
        <f t="shared" si="0"/>
        <v>0</v>
      </c>
      <c r="C18" s="253">
        <f t="shared" si="1"/>
        <v>0</v>
      </c>
      <c r="D18" s="253">
        <f t="shared" si="2"/>
        <v>0</v>
      </c>
      <c r="E18" s="254">
        <f t="shared" si="3"/>
        <v>0</v>
      </c>
    </row>
    <row r="19" spans="1:19" x14ac:dyDescent="0.35">
      <c r="A19" s="242">
        <v>6</v>
      </c>
      <c r="B19" s="253">
        <f t="shared" si="0"/>
        <v>0</v>
      </c>
      <c r="C19" s="253">
        <f t="shared" si="1"/>
        <v>0</v>
      </c>
      <c r="D19" s="253">
        <f t="shared" si="2"/>
        <v>0</v>
      </c>
      <c r="E19" s="254">
        <f t="shared" si="3"/>
        <v>0</v>
      </c>
    </row>
    <row r="20" spans="1:19" x14ac:dyDescent="0.35">
      <c r="A20" s="242">
        <v>7</v>
      </c>
      <c r="B20" s="253">
        <f t="shared" si="0"/>
        <v>0</v>
      </c>
      <c r="C20" s="253">
        <f t="shared" si="1"/>
        <v>0</v>
      </c>
      <c r="D20" s="253">
        <f t="shared" si="2"/>
        <v>0</v>
      </c>
      <c r="E20" s="254">
        <f t="shared" si="3"/>
        <v>0</v>
      </c>
    </row>
    <row r="21" spans="1:19" x14ac:dyDescent="0.35">
      <c r="A21" s="242">
        <v>8</v>
      </c>
      <c r="B21" s="253">
        <f t="shared" si="0"/>
        <v>0</v>
      </c>
      <c r="C21" s="253">
        <f t="shared" si="1"/>
        <v>0</v>
      </c>
      <c r="D21" s="253">
        <f t="shared" si="2"/>
        <v>0</v>
      </c>
      <c r="E21" s="254">
        <f t="shared" si="3"/>
        <v>0</v>
      </c>
    </row>
    <row r="22" spans="1:19" x14ac:dyDescent="0.35">
      <c r="A22" s="242">
        <v>9</v>
      </c>
      <c r="B22" s="253">
        <f t="shared" si="0"/>
        <v>0</v>
      </c>
      <c r="C22" s="253">
        <f t="shared" si="1"/>
        <v>0</v>
      </c>
      <c r="D22" s="253">
        <f t="shared" si="2"/>
        <v>0</v>
      </c>
      <c r="E22" s="254">
        <f t="shared" si="3"/>
        <v>0</v>
      </c>
    </row>
    <row r="23" spans="1:19" x14ac:dyDescent="0.35">
      <c r="A23" s="242">
        <v>10</v>
      </c>
      <c r="B23" s="253">
        <f t="shared" si="0"/>
        <v>0</v>
      </c>
      <c r="C23" s="253">
        <f t="shared" si="1"/>
        <v>0</v>
      </c>
      <c r="D23" s="253">
        <f t="shared" si="2"/>
        <v>0</v>
      </c>
      <c r="E23" s="254">
        <f t="shared" si="3"/>
        <v>0</v>
      </c>
    </row>
    <row r="24" spans="1:19" x14ac:dyDescent="0.35">
      <c r="A24" s="242">
        <v>11</v>
      </c>
      <c r="B24" s="253">
        <f t="shared" si="0"/>
        <v>0</v>
      </c>
      <c r="C24" s="253">
        <f t="shared" si="1"/>
        <v>0</v>
      </c>
      <c r="D24" s="253">
        <f t="shared" si="2"/>
        <v>0</v>
      </c>
      <c r="E24" s="254">
        <f t="shared" si="3"/>
        <v>0</v>
      </c>
    </row>
    <row r="25" spans="1:19" x14ac:dyDescent="0.35">
      <c r="A25" s="242">
        <v>12</v>
      </c>
      <c r="B25" s="253">
        <f t="shared" si="0"/>
        <v>0</v>
      </c>
      <c r="C25" s="253">
        <f t="shared" si="1"/>
        <v>0</v>
      </c>
      <c r="D25" s="253">
        <f t="shared" si="2"/>
        <v>0</v>
      </c>
      <c r="E25" s="254">
        <f t="shared" si="3"/>
        <v>0</v>
      </c>
    </row>
    <row r="26" spans="1:19" x14ac:dyDescent="0.35">
      <c r="A26" s="242">
        <v>13</v>
      </c>
      <c r="B26" s="253">
        <f t="shared" si="0"/>
        <v>0</v>
      </c>
      <c r="C26" s="253">
        <f t="shared" si="1"/>
        <v>0</v>
      </c>
      <c r="D26" s="253">
        <f t="shared" si="2"/>
        <v>0</v>
      </c>
      <c r="E26" s="254">
        <f t="shared" si="3"/>
        <v>0</v>
      </c>
    </row>
    <row r="27" spans="1:19" x14ac:dyDescent="0.35">
      <c r="A27" s="242">
        <v>14</v>
      </c>
      <c r="B27" s="253">
        <f t="shared" si="0"/>
        <v>0</v>
      </c>
      <c r="C27" s="253">
        <f t="shared" si="1"/>
        <v>0</v>
      </c>
      <c r="D27" s="253">
        <f t="shared" si="2"/>
        <v>0</v>
      </c>
      <c r="E27" s="254">
        <f t="shared" si="3"/>
        <v>0</v>
      </c>
    </row>
    <row r="28" spans="1:19" ht="16" thickBot="1" x14ac:dyDescent="0.4">
      <c r="A28" s="242">
        <v>15</v>
      </c>
      <c r="B28" s="253">
        <f t="shared" si="0"/>
        <v>0</v>
      </c>
      <c r="C28" s="253">
        <f t="shared" si="1"/>
        <v>0</v>
      </c>
      <c r="D28" s="253">
        <f t="shared" si="2"/>
        <v>0</v>
      </c>
      <c r="E28" s="254">
        <f t="shared" si="3"/>
        <v>0</v>
      </c>
    </row>
    <row r="29" spans="1:19" x14ac:dyDescent="0.35">
      <c r="A29" s="332"/>
      <c r="B29" s="318"/>
      <c r="C29" s="318"/>
      <c r="D29" s="318"/>
      <c r="E29" s="318"/>
    </row>
    <row r="30" spans="1:19" x14ac:dyDescent="0.35">
      <c r="A30" s="188"/>
      <c r="B30" s="253"/>
      <c r="C30" s="253"/>
      <c r="D30" s="253"/>
      <c r="E30" s="253"/>
    </row>
    <row r="31" spans="1:19" x14ac:dyDescent="0.35">
      <c r="A31" s="188"/>
      <c r="B31" s="253"/>
      <c r="C31" s="253"/>
      <c r="D31" s="253"/>
      <c r="E31" s="253">
        <f t="shared" ref="E31:S31" si="4">PMT($C$6,$C$9,$C$5,0)</f>
        <v>0</v>
      </c>
      <c r="F31" s="253">
        <f t="shared" si="4"/>
        <v>0</v>
      </c>
      <c r="G31" s="253">
        <f t="shared" si="4"/>
        <v>0</v>
      </c>
      <c r="H31" s="253">
        <f t="shared" si="4"/>
        <v>0</v>
      </c>
      <c r="I31" s="253">
        <f t="shared" si="4"/>
        <v>0</v>
      </c>
      <c r="J31" s="253">
        <f t="shared" si="4"/>
        <v>0</v>
      </c>
      <c r="K31" s="253">
        <f t="shared" si="4"/>
        <v>0</v>
      </c>
      <c r="L31" s="253">
        <f t="shared" si="4"/>
        <v>0</v>
      </c>
      <c r="M31" s="253">
        <f t="shared" si="4"/>
        <v>0</v>
      </c>
      <c r="N31" s="253">
        <f t="shared" si="4"/>
        <v>0</v>
      </c>
      <c r="O31" s="253">
        <f t="shared" si="4"/>
        <v>0</v>
      </c>
      <c r="P31" s="253">
        <f t="shared" si="4"/>
        <v>0</v>
      </c>
      <c r="Q31" s="253">
        <f t="shared" si="4"/>
        <v>0</v>
      </c>
      <c r="R31" s="253">
        <f t="shared" si="4"/>
        <v>0</v>
      </c>
      <c r="S31" s="253">
        <f t="shared" si="4"/>
        <v>0</v>
      </c>
    </row>
    <row r="32" spans="1:19" x14ac:dyDescent="0.35">
      <c r="A32" s="188"/>
      <c r="B32" s="253"/>
      <c r="C32" s="253"/>
      <c r="D32" s="253"/>
      <c r="E32" s="253"/>
    </row>
    <row r="33" spans="1:5" x14ac:dyDescent="0.35">
      <c r="A33" s="188"/>
      <c r="B33" s="253"/>
      <c r="C33" s="253"/>
      <c r="D33" s="253"/>
      <c r="E33" s="253"/>
    </row>
    <row r="34" spans="1:5" x14ac:dyDescent="0.35">
      <c r="A34" s="188"/>
      <c r="B34" s="253"/>
      <c r="C34" s="253"/>
      <c r="D34" s="253"/>
      <c r="E34" s="253"/>
    </row>
    <row r="35" spans="1:5" x14ac:dyDescent="0.35">
      <c r="A35" s="188"/>
      <c r="B35" s="253"/>
      <c r="C35" s="253"/>
      <c r="D35" s="253"/>
      <c r="E35" s="253"/>
    </row>
    <row r="36" spans="1:5" x14ac:dyDescent="0.35">
      <c r="A36" s="188"/>
      <c r="B36" s="253"/>
      <c r="C36" s="253"/>
      <c r="D36" s="253"/>
      <c r="E36" s="253"/>
    </row>
    <row r="37" spans="1:5" x14ac:dyDescent="0.35">
      <c r="A37" s="188"/>
      <c r="B37" s="253"/>
      <c r="C37" s="253"/>
      <c r="D37" s="253"/>
      <c r="E37" s="253"/>
    </row>
    <row r="38" spans="1:5" x14ac:dyDescent="0.35">
      <c r="A38" s="188"/>
      <c r="B38" s="253"/>
      <c r="C38" s="253"/>
      <c r="D38" s="253"/>
      <c r="E38" s="253"/>
    </row>
    <row r="39" spans="1:5" x14ac:dyDescent="0.35">
      <c r="A39" s="188"/>
      <c r="B39" s="253"/>
      <c r="C39" s="253"/>
      <c r="D39" s="253"/>
      <c r="E39" s="253"/>
    </row>
    <row r="40" spans="1:5" x14ac:dyDescent="0.35">
      <c r="A40" s="188"/>
      <c r="B40" s="253"/>
      <c r="C40" s="253"/>
      <c r="D40" s="253"/>
      <c r="E40" s="253"/>
    </row>
    <row r="41" spans="1:5" x14ac:dyDescent="0.35">
      <c r="A41" s="188"/>
      <c r="B41" s="253"/>
      <c r="C41" s="253"/>
      <c r="D41" s="253"/>
      <c r="E41" s="253"/>
    </row>
    <row r="42" spans="1:5" x14ac:dyDescent="0.35">
      <c r="A42" s="188"/>
      <c r="B42" s="253"/>
      <c r="C42" s="253"/>
      <c r="D42" s="253"/>
      <c r="E42" s="253"/>
    </row>
    <row r="43" spans="1:5" x14ac:dyDescent="0.35">
      <c r="A43" s="188"/>
      <c r="B43" s="253"/>
      <c r="C43" s="253"/>
      <c r="D43" s="253"/>
      <c r="E43" s="253"/>
    </row>
    <row r="44" spans="1:5" x14ac:dyDescent="0.35">
      <c r="A44" s="188"/>
      <c r="B44" s="253"/>
      <c r="C44" s="253"/>
      <c r="D44" s="253"/>
      <c r="E44" s="253"/>
    </row>
    <row r="45" spans="1:5" x14ac:dyDescent="0.35">
      <c r="A45" s="188"/>
      <c r="B45" s="253"/>
      <c r="C45" s="253"/>
      <c r="D45" s="253"/>
      <c r="E45" s="253"/>
    </row>
    <row r="46" spans="1:5" x14ac:dyDescent="0.35">
      <c r="A46" s="188"/>
      <c r="B46" s="253"/>
      <c r="C46" s="253"/>
      <c r="D46" s="253"/>
      <c r="E46" s="253"/>
    </row>
    <row r="47" spans="1:5" x14ac:dyDescent="0.35">
      <c r="A47" s="188"/>
      <c r="B47" s="253"/>
      <c r="C47" s="253"/>
      <c r="D47" s="253"/>
      <c r="E47" s="253"/>
    </row>
    <row r="48" spans="1:5" x14ac:dyDescent="0.35">
      <c r="A48" s="188"/>
      <c r="B48" s="253"/>
      <c r="C48" s="253"/>
      <c r="D48" s="253"/>
      <c r="E48" s="253"/>
    </row>
    <row r="49" spans="1:44" x14ac:dyDescent="0.35">
      <c r="A49" s="188"/>
      <c r="B49" s="253"/>
      <c r="C49" s="253"/>
      <c r="D49" s="253"/>
      <c r="E49" s="253"/>
    </row>
    <row r="50" spans="1:44" x14ac:dyDescent="0.35">
      <c r="A50" s="188"/>
      <c r="B50" s="253"/>
      <c r="C50" s="253"/>
      <c r="D50" s="253"/>
      <c r="E50" s="253"/>
    </row>
    <row r="51" spans="1:44" x14ac:dyDescent="0.35">
      <c r="A51" s="188"/>
      <c r="B51" s="253"/>
      <c r="C51" s="253"/>
      <c r="D51" s="253"/>
      <c r="E51" s="253"/>
    </row>
    <row r="52" spans="1:44" x14ac:dyDescent="0.35">
      <c r="A52" s="188"/>
      <c r="B52" s="253"/>
      <c r="C52" s="253"/>
      <c r="D52" s="253"/>
      <c r="E52" s="253"/>
    </row>
    <row r="53" spans="1:44" x14ac:dyDescent="0.35">
      <c r="A53" s="188"/>
      <c r="B53" s="253"/>
      <c r="C53" s="253"/>
      <c r="D53" s="253"/>
      <c r="E53" s="253"/>
    </row>
    <row r="56" spans="1:44" ht="16" thickBot="1" x14ac:dyDescent="0.4"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53"/>
      <c r="AK56" s="253"/>
      <c r="AL56" s="253"/>
      <c r="AM56" s="253"/>
      <c r="AN56" s="253"/>
      <c r="AO56" s="253"/>
      <c r="AP56" s="253"/>
      <c r="AQ56" s="253"/>
      <c r="AR56" s="255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workbookViewId="0">
      <selection activeCell="F26" sqref="F26"/>
    </sheetView>
  </sheetViews>
  <sheetFormatPr defaultRowHeight="15.5" x14ac:dyDescent="0.35"/>
  <cols>
    <col min="1" max="1" width="9" bestFit="1" customWidth="1"/>
    <col min="2" max="2" width="35.921875" bestFit="1" customWidth="1"/>
    <col min="3" max="3" width="12.4609375" bestFit="1" customWidth="1"/>
    <col min="4" max="4" width="9" bestFit="1" customWidth="1"/>
    <col min="5" max="5" width="10" bestFit="1" customWidth="1"/>
  </cols>
  <sheetData>
    <row r="1" spans="1:5" ht="16" thickBot="1" x14ac:dyDescent="0.4"/>
    <row r="2" spans="1:5" x14ac:dyDescent="0.35">
      <c r="A2" s="244"/>
      <c r="B2" s="260" t="s">
        <v>537</v>
      </c>
      <c r="C2" s="246"/>
      <c r="D2" s="246"/>
      <c r="E2" s="247"/>
    </row>
    <row r="3" spans="1:5" x14ac:dyDescent="0.35">
      <c r="A3" s="248"/>
      <c r="B3" s="249"/>
      <c r="C3" s="249"/>
      <c r="D3" s="249"/>
      <c r="E3" s="250"/>
    </row>
    <row r="4" spans="1:5" x14ac:dyDescent="0.35">
      <c r="A4" s="248"/>
      <c r="B4" s="249"/>
      <c r="C4" s="249"/>
      <c r="D4" s="249"/>
      <c r="E4" s="250"/>
    </row>
    <row r="5" spans="1:5" x14ac:dyDescent="0.35">
      <c r="A5" s="248"/>
      <c r="B5" s="249" t="s">
        <v>486</v>
      </c>
      <c r="C5" s="251">
        <f>ASSUMPTIONS!B60</f>
        <v>0</v>
      </c>
      <c r="D5" s="249"/>
      <c r="E5" s="250"/>
    </row>
    <row r="6" spans="1:5" x14ac:dyDescent="0.35">
      <c r="A6" s="248"/>
      <c r="B6" s="249" t="s">
        <v>487</v>
      </c>
      <c r="C6" s="252">
        <f>ASSUMPTIONS!C60</f>
        <v>0</v>
      </c>
      <c r="D6" s="249"/>
      <c r="E6" s="250"/>
    </row>
    <row r="7" spans="1:5" x14ac:dyDescent="0.35">
      <c r="A7" s="248"/>
      <c r="B7" s="249" t="s">
        <v>488</v>
      </c>
      <c r="C7" s="252">
        <f>C6/12</f>
        <v>0</v>
      </c>
      <c r="D7" s="249"/>
      <c r="E7" s="250"/>
    </row>
    <row r="8" spans="1:5" x14ac:dyDescent="0.35">
      <c r="A8" s="248"/>
      <c r="B8" s="249" t="s">
        <v>489</v>
      </c>
      <c r="C8" s="249">
        <f>ASSUMPTIONS!D60</f>
        <v>240</v>
      </c>
      <c r="D8" s="249"/>
      <c r="E8" s="250"/>
    </row>
    <row r="9" spans="1:5" x14ac:dyDescent="0.35">
      <c r="A9" s="248"/>
      <c r="B9" s="249" t="s">
        <v>490</v>
      </c>
      <c r="C9" s="249">
        <f>C8/12</f>
        <v>20</v>
      </c>
      <c r="D9" s="249"/>
      <c r="E9" s="250"/>
    </row>
    <row r="10" spans="1:5" x14ac:dyDescent="0.35">
      <c r="A10" s="248"/>
      <c r="B10" s="249"/>
      <c r="C10" s="249"/>
      <c r="D10" s="249"/>
      <c r="E10" s="250"/>
    </row>
    <row r="11" spans="1:5" x14ac:dyDescent="0.35">
      <c r="A11" s="27"/>
      <c r="B11" s="66"/>
      <c r="C11" s="66"/>
      <c r="D11" s="66"/>
      <c r="E11" s="25"/>
    </row>
    <row r="12" spans="1:5" x14ac:dyDescent="0.35">
      <c r="A12" s="242" t="s">
        <v>491</v>
      </c>
      <c r="B12" s="188" t="s">
        <v>492</v>
      </c>
      <c r="C12" s="188" t="s">
        <v>500</v>
      </c>
      <c r="D12" s="188" t="s">
        <v>501</v>
      </c>
      <c r="E12" s="241" t="s">
        <v>495</v>
      </c>
    </row>
    <row r="13" spans="1:5" x14ac:dyDescent="0.35">
      <c r="A13" s="267">
        <v>0</v>
      </c>
      <c r="B13" s="253"/>
      <c r="C13" s="253"/>
      <c r="D13" s="253"/>
      <c r="E13" s="254">
        <f>C5</f>
        <v>0</v>
      </c>
    </row>
    <row r="14" spans="1:5" x14ac:dyDescent="0.35">
      <c r="A14" s="267">
        <v>1</v>
      </c>
      <c r="B14" s="253">
        <f>PMT($C$6,$C$9,$C$5,0)</f>
        <v>0</v>
      </c>
      <c r="C14" s="253">
        <f>B14-D14</f>
        <v>0</v>
      </c>
      <c r="D14" s="253">
        <f>-$C$6*E13</f>
        <v>0</v>
      </c>
      <c r="E14" s="254">
        <f>E13+C14</f>
        <v>0</v>
      </c>
    </row>
    <row r="15" spans="1:5" x14ac:dyDescent="0.35">
      <c r="A15" s="267">
        <v>2</v>
      </c>
      <c r="B15" s="253">
        <f t="shared" ref="B15:B53" si="0">PMT($C$6,$C$9,$C$5,0)</f>
        <v>0</v>
      </c>
      <c r="C15" s="253">
        <f t="shared" ref="C15:C53" si="1">B15-D15</f>
        <v>0</v>
      </c>
      <c r="D15" s="253">
        <f t="shared" ref="D15:D53" si="2">-$C$6*E14</f>
        <v>0</v>
      </c>
      <c r="E15" s="254">
        <f t="shared" ref="E15:E53" si="3">E14+C15</f>
        <v>0</v>
      </c>
    </row>
    <row r="16" spans="1:5" x14ac:dyDescent="0.35">
      <c r="A16" s="267">
        <v>3</v>
      </c>
      <c r="B16" s="253">
        <f t="shared" si="0"/>
        <v>0</v>
      </c>
      <c r="C16" s="253">
        <f t="shared" si="1"/>
        <v>0</v>
      </c>
      <c r="D16" s="253">
        <f t="shared" si="2"/>
        <v>0</v>
      </c>
      <c r="E16" s="254">
        <f t="shared" si="3"/>
        <v>0</v>
      </c>
    </row>
    <row r="17" spans="1:5" x14ac:dyDescent="0.35">
      <c r="A17" s="267">
        <v>4</v>
      </c>
      <c r="B17" s="253">
        <f t="shared" si="0"/>
        <v>0</v>
      </c>
      <c r="C17" s="253">
        <f t="shared" si="1"/>
        <v>0</v>
      </c>
      <c r="D17" s="253">
        <f t="shared" si="2"/>
        <v>0</v>
      </c>
      <c r="E17" s="254">
        <f t="shared" si="3"/>
        <v>0</v>
      </c>
    </row>
    <row r="18" spans="1:5" x14ac:dyDescent="0.35">
      <c r="A18" s="267">
        <v>5</v>
      </c>
      <c r="B18" s="253">
        <f t="shared" si="0"/>
        <v>0</v>
      </c>
      <c r="C18" s="253">
        <f t="shared" si="1"/>
        <v>0</v>
      </c>
      <c r="D18" s="253">
        <f t="shared" si="2"/>
        <v>0</v>
      </c>
      <c r="E18" s="254">
        <f t="shared" si="3"/>
        <v>0</v>
      </c>
    </row>
    <row r="19" spans="1:5" x14ac:dyDescent="0.35">
      <c r="A19" s="267">
        <v>6</v>
      </c>
      <c r="B19" s="253">
        <f t="shared" si="0"/>
        <v>0</v>
      </c>
      <c r="C19" s="253">
        <f t="shared" si="1"/>
        <v>0</v>
      </c>
      <c r="D19" s="253">
        <f t="shared" si="2"/>
        <v>0</v>
      </c>
      <c r="E19" s="254">
        <f t="shared" si="3"/>
        <v>0</v>
      </c>
    </row>
    <row r="20" spans="1:5" x14ac:dyDescent="0.35">
      <c r="A20" s="267">
        <v>7</v>
      </c>
      <c r="B20" s="253">
        <f t="shared" si="0"/>
        <v>0</v>
      </c>
      <c r="C20" s="253">
        <f t="shared" si="1"/>
        <v>0</v>
      </c>
      <c r="D20" s="253">
        <f t="shared" si="2"/>
        <v>0</v>
      </c>
      <c r="E20" s="254">
        <f t="shared" si="3"/>
        <v>0</v>
      </c>
    </row>
    <row r="21" spans="1:5" x14ac:dyDescent="0.35">
      <c r="A21" s="267">
        <v>8</v>
      </c>
      <c r="B21" s="253">
        <f t="shared" si="0"/>
        <v>0</v>
      </c>
      <c r="C21" s="253">
        <f t="shared" si="1"/>
        <v>0</v>
      </c>
      <c r="D21" s="253">
        <f t="shared" si="2"/>
        <v>0</v>
      </c>
      <c r="E21" s="254">
        <f t="shared" si="3"/>
        <v>0</v>
      </c>
    </row>
    <row r="22" spans="1:5" x14ac:dyDescent="0.35">
      <c r="A22" s="267">
        <v>9</v>
      </c>
      <c r="B22" s="253">
        <f t="shared" si="0"/>
        <v>0</v>
      </c>
      <c r="C22" s="253">
        <f t="shared" si="1"/>
        <v>0</v>
      </c>
      <c r="D22" s="253">
        <f t="shared" si="2"/>
        <v>0</v>
      </c>
      <c r="E22" s="254">
        <f t="shared" si="3"/>
        <v>0</v>
      </c>
    </row>
    <row r="23" spans="1:5" x14ac:dyDescent="0.35">
      <c r="A23" s="267">
        <v>10</v>
      </c>
      <c r="B23" s="253">
        <f t="shared" si="0"/>
        <v>0</v>
      </c>
      <c r="C23" s="253">
        <f t="shared" si="1"/>
        <v>0</v>
      </c>
      <c r="D23" s="253">
        <f t="shared" si="2"/>
        <v>0</v>
      </c>
      <c r="E23" s="254">
        <f t="shared" si="3"/>
        <v>0</v>
      </c>
    </row>
    <row r="24" spans="1:5" x14ac:dyDescent="0.35">
      <c r="A24" s="267">
        <v>11</v>
      </c>
      <c r="B24" s="253">
        <f t="shared" si="0"/>
        <v>0</v>
      </c>
      <c r="C24" s="253">
        <f t="shared" si="1"/>
        <v>0</v>
      </c>
      <c r="D24" s="253">
        <f t="shared" si="2"/>
        <v>0</v>
      </c>
      <c r="E24" s="254">
        <f t="shared" si="3"/>
        <v>0</v>
      </c>
    </row>
    <row r="25" spans="1:5" x14ac:dyDescent="0.35">
      <c r="A25" s="267">
        <v>12</v>
      </c>
      <c r="B25" s="253">
        <f t="shared" si="0"/>
        <v>0</v>
      </c>
      <c r="C25" s="253">
        <f t="shared" si="1"/>
        <v>0</v>
      </c>
      <c r="D25" s="253">
        <f t="shared" si="2"/>
        <v>0</v>
      </c>
      <c r="E25" s="254">
        <f t="shared" si="3"/>
        <v>0</v>
      </c>
    </row>
    <row r="26" spans="1:5" x14ac:dyDescent="0.35">
      <c r="A26" s="267">
        <v>13</v>
      </c>
      <c r="B26" s="253">
        <f t="shared" si="0"/>
        <v>0</v>
      </c>
      <c r="C26" s="253">
        <f t="shared" si="1"/>
        <v>0</v>
      </c>
      <c r="D26" s="253">
        <f t="shared" si="2"/>
        <v>0</v>
      </c>
      <c r="E26" s="254">
        <f t="shared" si="3"/>
        <v>0</v>
      </c>
    </row>
    <row r="27" spans="1:5" x14ac:dyDescent="0.35">
      <c r="A27" s="267">
        <v>14</v>
      </c>
      <c r="B27" s="253">
        <f t="shared" si="0"/>
        <v>0</v>
      </c>
      <c r="C27" s="253">
        <f t="shared" si="1"/>
        <v>0</v>
      </c>
      <c r="D27" s="253">
        <f t="shared" si="2"/>
        <v>0</v>
      </c>
      <c r="E27" s="254">
        <f t="shared" si="3"/>
        <v>0</v>
      </c>
    </row>
    <row r="28" spans="1:5" x14ac:dyDescent="0.35">
      <c r="A28" s="267">
        <v>15</v>
      </c>
      <c r="B28" s="253">
        <f t="shared" si="0"/>
        <v>0</v>
      </c>
      <c r="C28" s="253">
        <f t="shared" si="1"/>
        <v>0</v>
      </c>
      <c r="D28" s="253">
        <f t="shared" si="2"/>
        <v>0</v>
      </c>
      <c r="E28" s="254">
        <f t="shared" si="3"/>
        <v>0</v>
      </c>
    </row>
    <row r="29" spans="1:5" x14ac:dyDescent="0.35">
      <c r="A29" s="267">
        <v>16</v>
      </c>
      <c r="B29" s="253">
        <f t="shared" si="0"/>
        <v>0</v>
      </c>
      <c r="C29" s="253">
        <f t="shared" si="1"/>
        <v>0</v>
      </c>
      <c r="D29" s="253">
        <f t="shared" si="2"/>
        <v>0</v>
      </c>
      <c r="E29" s="254">
        <f t="shared" si="3"/>
        <v>0</v>
      </c>
    </row>
    <row r="30" spans="1:5" x14ac:dyDescent="0.35">
      <c r="A30" s="267">
        <v>17</v>
      </c>
      <c r="B30" s="253">
        <f t="shared" si="0"/>
        <v>0</v>
      </c>
      <c r="C30" s="253">
        <f t="shared" si="1"/>
        <v>0</v>
      </c>
      <c r="D30" s="253">
        <f t="shared" si="2"/>
        <v>0</v>
      </c>
      <c r="E30" s="254">
        <f t="shared" si="3"/>
        <v>0</v>
      </c>
    </row>
    <row r="31" spans="1:5" x14ac:dyDescent="0.35">
      <c r="A31" s="267">
        <v>18</v>
      </c>
      <c r="B31" s="253">
        <f t="shared" si="0"/>
        <v>0</v>
      </c>
      <c r="C31" s="253">
        <f t="shared" si="1"/>
        <v>0</v>
      </c>
      <c r="D31" s="253">
        <f t="shared" si="2"/>
        <v>0</v>
      </c>
      <c r="E31" s="254">
        <f t="shared" si="3"/>
        <v>0</v>
      </c>
    </row>
    <row r="32" spans="1:5" x14ac:dyDescent="0.35">
      <c r="A32" s="267">
        <v>19</v>
      </c>
      <c r="B32" s="253">
        <f t="shared" si="0"/>
        <v>0</v>
      </c>
      <c r="C32" s="253">
        <f t="shared" si="1"/>
        <v>0</v>
      </c>
      <c r="D32" s="253">
        <f t="shared" si="2"/>
        <v>0</v>
      </c>
      <c r="E32" s="254">
        <f t="shared" si="3"/>
        <v>0</v>
      </c>
    </row>
    <row r="33" spans="1:5" x14ac:dyDescent="0.35">
      <c r="A33" s="267">
        <v>20</v>
      </c>
      <c r="B33" s="253">
        <f t="shared" si="0"/>
        <v>0</v>
      </c>
      <c r="C33" s="253">
        <f t="shared" si="1"/>
        <v>0</v>
      </c>
      <c r="D33" s="253">
        <f t="shared" si="2"/>
        <v>0</v>
      </c>
      <c r="E33" s="254">
        <f t="shared" si="3"/>
        <v>0</v>
      </c>
    </row>
    <row r="34" spans="1:5" x14ac:dyDescent="0.35">
      <c r="A34" s="267">
        <v>21</v>
      </c>
      <c r="B34" s="253">
        <f t="shared" si="0"/>
        <v>0</v>
      </c>
      <c r="C34" s="253">
        <f t="shared" si="1"/>
        <v>0</v>
      </c>
      <c r="D34" s="253">
        <f t="shared" si="2"/>
        <v>0</v>
      </c>
      <c r="E34" s="254">
        <f t="shared" si="3"/>
        <v>0</v>
      </c>
    </row>
    <row r="35" spans="1:5" x14ac:dyDescent="0.35">
      <c r="A35" s="267">
        <v>22</v>
      </c>
      <c r="B35" s="253">
        <f t="shared" si="0"/>
        <v>0</v>
      </c>
      <c r="C35" s="253">
        <f t="shared" si="1"/>
        <v>0</v>
      </c>
      <c r="D35" s="253">
        <f t="shared" si="2"/>
        <v>0</v>
      </c>
      <c r="E35" s="254">
        <f t="shared" si="3"/>
        <v>0</v>
      </c>
    </row>
    <row r="36" spans="1:5" x14ac:dyDescent="0.35">
      <c r="A36" s="267">
        <v>23</v>
      </c>
      <c r="B36" s="253">
        <f t="shared" si="0"/>
        <v>0</v>
      </c>
      <c r="C36" s="253">
        <f t="shared" si="1"/>
        <v>0</v>
      </c>
      <c r="D36" s="253">
        <f t="shared" si="2"/>
        <v>0</v>
      </c>
      <c r="E36" s="254">
        <f t="shared" si="3"/>
        <v>0</v>
      </c>
    </row>
    <row r="37" spans="1:5" x14ac:dyDescent="0.35">
      <c r="A37" s="267">
        <v>24</v>
      </c>
      <c r="B37" s="253">
        <f t="shared" si="0"/>
        <v>0</v>
      </c>
      <c r="C37" s="253">
        <f t="shared" si="1"/>
        <v>0</v>
      </c>
      <c r="D37" s="253">
        <f t="shared" si="2"/>
        <v>0</v>
      </c>
      <c r="E37" s="254">
        <f t="shared" si="3"/>
        <v>0</v>
      </c>
    </row>
    <row r="38" spans="1:5" x14ac:dyDescent="0.35">
      <c r="A38" s="267">
        <v>25</v>
      </c>
      <c r="B38" s="253">
        <f t="shared" si="0"/>
        <v>0</v>
      </c>
      <c r="C38" s="253">
        <f t="shared" si="1"/>
        <v>0</v>
      </c>
      <c r="D38" s="253">
        <f t="shared" si="2"/>
        <v>0</v>
      </c>
      <c r="E38" s="254">
        <f t="shared" si="3"/>
        <v>0</v>
      </c>
    </row>
    <row r="39" spans="1:5" x14ac:dyDescent="0.35">
      <c r="A39" s="267">
        <v>26</v>
      </c>
      <c r="B39" s="253">
        <f t="shared" si="0"/>
        <v>0</v>
      </c>
      <c r="C39" s="253">
        <f t="shared" si="1"/>
        <v>0</v>
      </c>
      <c r="D39" s="253">
        <f t="shared" si="2"/>
        <v>0</v>
      </c>
      <c r="E39" s="254">
        <f t="shared" si="3"/>
        <v>0</v>
      </c>
    </row>
    <row r="40" spans="1:5" x14ac:dyDescent="0.35">
      <c r="A40" s="267">
        <v>27</v>
      </c>
      <c r="B40" s="253">
        <f t="shared" si="0"/>
        <v>0</v>
      </c>
      <c r="C40" s="253">
        <f t="shared" si="1"/>
        <v>0</v>
      </c>
      <c r="D40" s="253">
        <f t="shared" si="2"/>
        <v>0</v>
      </c>
      <c r="E40" s="254">
        <f t="shared" si="3"/>
        <v>0</v>
      </c>
    </row>
    <row r="41" spans="1:5" x14ac:dyDescent="0.35">
      <c r="A41" s="267">
        <v>28</v>
      </c>
      <c r="B41" s="253">
        <f t="shared" si="0"/>
        <v>0</v>
      </c>
      <c r="C41" s="253">
        <f t="shared" si="1"/>
        <v>0</v>
      </c>
      <c r="D41" s="253">
        <f t="shared" si="2"/>
        <v>0</v>
      </c>
      <c r="E41" s="254">
        <f t="shared" si="3"/>
        <v>0</v>
      </c>
    </row>
    <row r="42" spans="1:5" x14ac:dyDescent="0.35">
      <c r="A42" s="267">
        <v>29</v>
      </c>
      <c r="B42" s="253">
        <f t="shared" si="0"/>
        <v>0</v>
      </c>
      <c r="C42" s="253">
        <f t="shared" si="1"/>
        <v>0</v>
      </c>
      <c r="D42" s="253">
        <f t="shared" si="2"/>
        <v>0</v>
      </c>
      <c r="E42" s="254">
        <f t="shared" si="3"/>
        <v>0</v>
      </c>
    </row>
    <row r="43" spans="1:5" x14ac:dyDescent="0.35">
      <c r="A43" s="267">
        <v>30</v>
      </c>
      <c r="B43" s="253">
        <f t="shared" si="0"/>
        <v>0</v>
      </c>
      <c r="C43" s="253">
        <f t="shared" si="1"/>
        <v>0</v>
      </c>
      <c r="D43" s="253">
        <f t="shared" si="2"/>
        <v>0</v>
      </c>
      <c r="E43" s="254">
        <f t="shared" si="3"/>
        <v>0</v>
      </c>
    </row>
    <row r="44" spans="1:5" x14ac:dyDescent="0.35">
      <c r="A44" s="267">
        <v>31</v>
      </c>
      <c r="B44" s="253">
        <f t="shared" si="0"/>
        <v>0</v>
      </c>
      <c r="C44" s="253">
        <f t="shared" si="1"/>
        <v>0</v>
      </c>
      <c r="D44" s="253">
        <f t="shared" si="2"/>
        <v>0</v>
      </c>
      <c r="E44" s="254">
        <f t="shared" si="3"/>
        <v>0</v>
      </c>
    </row>
    <row r="45" spans="1:5" x14ac:dyDescent="0.35">
      <c r="A45" s="267">
        <v>32</v>
      </c>
      <c r="B45" s="253">
        <f t="shared" si="0"/>
        <v>0</v>
      </c>
      <c r="C45" s="253">
        <f t="shared" si="1"/>
        <v>0</v>
      </c>
      <c r="D45" s="253">
        <f t="shared" si="2"/>
        <v>0</v>
      </c>
      <c r="E45" s="254">
        <f t="shared" si="3"/>
        <v>0</v>
      </c>
    </row>
    <row r="46" spans="1:5" x14ac:dyDescent="0.35">
      <c r="A46" s="267">
        <v>33</v>
      </c>
      <c r="B46" s="253">
        <f t="shared" si="0"/>
        <v>0</v>
      </c>
      <c r="C46" s="253">
        <f t="shared" si="1"/>
        <v>0</v>
      </c>
      <c r="D46" s="253">
        <f t="shared" si="2"/>
        <v>0</v>
      </c>
      <c r="E46" s="254">
        <f t="shared" si="3"/>
        <v>0</v>
      </c>
    </row>
    <row r="47" spans="1:5" x14ac:dyDescent="0.35">
      <c r="A47" s="267">
        <v>34</v>
      </c>
      <c r="B47" s="253">
        <f t="shared" si="0"/>
        <v>0</v>
      </c>
      <c r="C47" s="253">
        <f t="shared" si="1"/>
        <v>0</v>
      </c>
      <c r="D47" s="253">
        <f t="shared" si="2"/>
        <v>0</v>
      </c>
      <c r="E47" s="254">
        <f t="shared" si="3"/>
        <v>0</v>
      </c>
    </row>
    <row r="48" spans="1:5" x14ac:dyDescent="0.35">
      <c r="A48" s="267">
        <v>35</v>
      </c>
      <c r="B48" s="253">
        <f t="shared" si="0"/>
        <v>0</v>
      </c>
      <c r="C48" s="253">
        <f t="shared" si="1"/>
        <v>0</v>
      </c>
      <c r="D48" s="253">
        <f t="shared" si="2"/>
        <v>0</v>
      </c>
      <c r="E48" s="254">
        <f t="shared" si="3"/>
        <v>0</v>
      </c>
    </row>
    <row r="49" spans="1:44" x14ac:dyDescent="0.35">
      <c r="A49" s="267">
        <v>36</v>
      </c>
      <c r="B49" s="253">
        <f t="shared" si="0"/>
        <v>0</v>
      </c>
      <c r="C49" s="253">
        <f t="shared" si="1"/>
        <v>0</v>
      </c>
      <c r="D49" s="253">
        <f t="shared" si="2"/>
        <v>0</v>
      </c>
      <c r="E49" s="254">
        <f t="shared" si="3"/>
        <v>0</v>
      </c>
    </row>
    <row r="50" spans="1:44" x14ac:dyDescent="0.35">
      <c r="A50" s="267">
        <v>37</v>
      </c>
      <c r="B50" s="253">
        <f t="shared" si="0"/>
        <v>0</v>
      </c>
      <c r="C50" s="253">
        <f t="shared" si="1"/>
        <v>0</v>
      </c>
      <c r="D50" s="253">
        <f t="shared" si="2"/>
        <v>0</v>
      </c>
      <c r="E50" s="254">
        <f t="shared" si="3"/>
        <v>0</v>
      </c>
    </row>
    <row r="51" spans="1:44" x14ac:dyDescent="0.35">
      <c r="A51" s="267">
        <v>38</v>
      </c>
      <c r="B51" s="253">
        <f t="shared" si="0"/>
        <v>0</v>
      </c>
      <c r="C51" s="253">
        <f t="shared" si="1"/>
        <v>0</v>
      </c>
      <c r="D51" s="253">
        <f t="shared" si="2"/>
        <v>0</v>
      </c>
      <c r="E51" s="254">
        <f t="shared" si="3"/>
        <v>0</v>
      </c>
    </row>
    <row r="52" spans="1:44" x14ac:dyDescent="0.35">
      <c r="A52" s="267">
        <v>39</v>
      </c>
      <c r="B52" s="253">
        <f t="shared" si="0"/>
        <v>0</v>
      </c>
      <c r="C52" s="253">
        <f t="shared" si="1"/>
        <v>0</v>
      </c>
      <c r="D52" s="253">
        <f t="shared" si="2"/>
        <v>0</v>
      </c>
      <c r="E52" s="254">
        <f t="shared" si="3"/>
        <v>0</v>
      </c>
    </row>
    <row r="53" spans="1:44" ht="16" thickBot="1" x14ac:dyDescent="0.4">
      <c r="A53" s="268">
        <v>40</v>
      </c>
      <c r="B53" s="255">
        <f t="shared" si="0"/>
        <v>0</v>
      </c>
      <c r="C53" s="255">
        <f t="shared" si="1"/>
        <v>0</v>
      </c>
      <c r="D53" s="255">
        <f t="shared" si="2"/>
        <v>0</v>
      </c>
      <c r="E53" s="256">
        <f t="shared" si="3"/>
        <v>0</v>
      </c>
    </row>
    <row r="56" spans="1:44" ht="16" thickBot="1" x14ac:dyDescent="0.4">
      <c r="E56" s="253">
        <f t="shared" ref="E56:AR56" si="4">PMT($C$6,$C$9,$C$5,0)</f>
        <v>0</v>
      </c>
      <c r="F56" s="253">
        <f t="shared" si="4"/>
        <v>0</v>
      </c>
      <c r="G56" s="253">
        <f t="shared" si="4"/>
        <v>0</v>
      </c>
      <c r="H56" s="253">
        <f t="shared" si="4"/>
        <v>0</v>
      </c>
      <c r="I56" s="253">
        <f t="shared" si="4"/>
        <v>0</v>
      </c>
      <c r="J56" s="253">
        <f t="shared" si="4"/>
        <v>0</v>
      </c>
      <c r="K56" s="253">
        <f t="shared" si="4"/>
        <v>0</v>
      </c>
      <c r="L56" s="253">
        <f t="shared" si="4"/>
        <v>0</v>
      </c>
      <c r="M56" s="253">
        <f t="shared" si="4"/>
        <v>0</v>
      </c>
      <c r="N56" s="253">
        <f t="shared" si="4"/>
        <v>0</v>
      </c>
      <c r="O56" s="253">
        <f t="shared" si="4"/>
        <v>0</v>
      </c>
      <c r="P56" s="253">
        <f t="shared" si="4"/>
        <v>0</v>
      </c>
      <c r="Q56" s="253">
        <f t="shared" si="4"/>
        <v>0</v>
      </c>
      <c r="R56" s="253">
        <f t="shared" si="4"/>
        <v>0</v>
      </c>
      <c r="S56" s="253">
        <f t="shared" si="4"/>
        <v>0</v>
      </c>
      <c r="T56" s="253">
        <f t="shared" si="4"/>
        <v>0</v>
      </c>
      <c r="U56" s="253">
        <f t="shared" si="4"/>
        <v>0</v>
      </c>
      <c r="V56" s="253">
        <f t="shared" si="4"/>
        <v>0</v>
      </c>
      <c r="W56" s="253">
        <f t="shared" si="4"/>
        <v>0</v>
      </c>
      <c r="X56" s="253">
        <f t="shared" si="4"/>
        <v>0</v>
      </c>
      <c r="Y56" s="253">
        <f t="shared" si="4"/>
        <v>0</v>
      </c>
      <c r="Z56" s="253">
        <f t="shared" si="4"/>
        <v>0</v>
      </c>
      <c r="AA56" s="253">
        <f t="shared" si="4"/>
        <v>0</v>
      </c>
      <c r="AB56" s="253">
        <f t="shared" si="4"/>
        <v>0</v>
      </c>
      <c r="AC56" s="253">
        <f t="shared" si="4"/>
        <v>0</v>
      </c>
      <c r="AD56" s="253">
        <f t="shared" si="4"/>
        <v>0</v>
      </c>
      <c r="AE56" s="253">
        <f t="shared" si="4"/>
        <v>0</v>
      </c>
      <c r="AF56" s="253">
        <f t="shared" si="4"/>
        <v>0</v>
      </c>
      <c r="AG56" s="253">
        <f t="shared" si="4"/>
        <v>0</v>
      </c>
      <c r="AH56" s="253">
        <f t="shared" si="4"/>
        <v>0</v>
      </c>
      <c r="AI56" s="253">
        <f t="shared" si="4"/>
        <v>0</v>
      </c>
      <c r="AJ56" s="253">
        <f t="shared" si="4"/>
        <v>0</v>
      </c>
      <c r="AK56" s="253">
        <f t="shared" si="4"/>
        <v>0</v>
      </c>
      <c r="AL56" s="253">
        <f t="shared" si="4"/>
        <v>0</v>
      </c>
      <c r="AM56" s="253">
        <f t="shared" si="4"/>
        <v>0</v>
      </c>
      <c r="AN56" s="253">
        <f t="shared" si="4"/>
        <v>0</v>
      </c>
      <c r="AO56" s="253">
        <f t="shared" si="4"/>
        <v>0</v>
      </c>
      <c r="AP56" s="253">
        <f t="shared" si="4"/>
        <v>0</v>
      </c>
      <c r="AQ56" s="253">
        <f t="shared" si="4"/>
        <v>0</v>
      </c>
      <c r="AR56" s="255">
        <f t="shared" si="4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4" zoomScale="75" workbookViewId="0">
      <selection activeCell="B24" sqref="B24:G25"/>
    </sheetView>
  </sheetViews>
  <sheetFormatPr defaultRowHeight="15.5" x14ac:dyDescent="0.35"/>
  <cols>
    <col min="1" max="1" width="17.3828125" customWidth="1"/>
    <col min="2" max="2" width="8.53515625" customWidth="1"/>
    <col min="3" max="3" width="10.07421875" customWidth="1"/>
    <col min="4" max="4" width="6.921875" customWidth="1"/>
    <col min="5" max="5" width="8.07421875" customWidth="1"/>
    <col min="6" max="6" width="5.921875" customWidth="1"/>
    <col min="7" max="7" width="7.61328125" customWidth="1"/>
    <col min="8" max="8" width="5.3828125" customWidth="1"/>
    <col min="9" max="9" width="7.53515625" customWidth="1"/>
  </cols>
  <sheetData>
    <row r="1" spans="1:10" x14ac:dyDescent="0.35">
      <c r="A1" s="665" t="s">
        <v>184</v>
      </c>
      <c r="B1" s="665"/>
      <c r="C1" s="666"/>
      <c r="D1" s="71" t="s">
        <v>346</v>
      </c>
      <c r="E1" s="72">
        <f>+ASSUMPTIONS!D8</f>
        <v>0</v>
      </c>
      <c r="F1" s="72"/>
      <c r="G1" s="70"/>
      <c r="H1" s="70"/>
      <c r="I1" s="70"/>
    </row>
    <row r="2" spans="1:10" x14ac:dyDescent="0.35">
      <c r="A2" s="26" t="s">
        <v>190</v>
      </c>
      <c r="B2" s="144" t="e">
        <f>+ASSUMPTIONS!#REF!</f>
        <v>#REF!</v>
      </c>
      <c r="D2" s="26" t="s">
        <v>189</v>
      </c>
      <c r="E2" s="26" t="e">
        <f>+ASSUMPTIONS!#REF!</f>
        <v>#REF!</v>
      </c>
      <c r="F2" s="26"/>
    </row>
    <row r="4" spans="1:10" x14ac:dyDescent="0.35">
      <c r="A4" s="26" t="s">
        <v>185</v>
      </c>
      <c r="B4" s="666" t="e">
        <f>+ASSUMPTIONS!#REF!</f>
        <v>#REF!</v>
      </c>
      <c r="C4" s="666"/>
      <c r="D4" s="666"/>
      <c r="E4" s="666"/>
      <c r="F4" s="666"/>
    </row>
    <row r="5" spans="1:10" x14ac:dyDescent="0.35">
      <c r="A5" s="26" t="s">
        <v>187</v>
      </c>
      <c r="B5" s="666">
        <f>+ASSUMPTIONS!B5</f>
        <v>0</v>
      </c>
      <c r="C5" s="666"/>
      <c r="D5" s="666"/>
      <c r="E5" s="666"/>
      <c r="F5" s="666"/>
    </row>
    <row r="6" spans="1:10" x14ac:dyDescent="0.35">
      <c r="A6" s="97" t="s">
        <v>223</v>
      </c>
      <c r="B6" s="98" t="s">
        <v>224</v>
      </c>
      <c r="C6" s="98"/>
      <c r="D6" s="98"/>
      <c r="E6" s="98"/>
      <c r="F6" s="98"/>
    </row>
    <row r="7" spans="1:10" x14ac:dyDescent="0.35">
      <c r="A7" s="26"/>
    </row>
    <row r="8" spans="1:10" x14ac:dyDescent="0.35">
      <c r="A8" s="26" t="s">
        <v>188</v>
      </c>
      <c r="B8">
        <f>+ASSUMPTIONS!B27</f>
        <v>0</v>
      </c>
      <c r="D8" s="26" t="s">
        <v>200</v>
      </c>
      <c r="E8" s="26"/>
      <c r="F8" s="26"/>
    </row>
    <row r="10" spans="1:10" x14ac:dyDescent="0.35">
      <c r="A10" s="168" t="s">
        <v>191</v>
      </c>
      <c r="B10" s="148" t="s">
        <v>334</v>
      </c>
      <c r="C10" s="149"/>
      <c r="D10" s="149"/>
      <c r="E10" s="149"/>
      <c r="F10" s="149"/>
      <c r="G10" s="149"/>
      <c r="H10" s="149"/>
      <c r="I10" s="150"/>
      <c r="J10" s="142"/>
    </row>
    <row r="11" spans="1:10" x14ac:dyDescent="0.35">
      <c r="A11" s="169"/>
      <c r="B11" s="674" t="s">
        <v>343</v>
      </c>
      <c r="C11" s="675"/>
      <c r="D11" s="658" t="s">
        <v>342</v>
      </c>
      <c r="E11" s="675"/>
      <c r="F11" s="658" t="s">
        <v>341</v>
      </c>
      <c r="G11" s="659"/>
      <c r="H11" s="658" t="s">
        <v>344</v>
      </c>
      <c r="I11" s="667"/>
      <c r="J11" s="143"/>
    </row>
    <row r="12" spans="1:10" ht="27.75" customHeight="1" x14ac:dyDescent="0.35">
      <c r="A12" s="151" t="s">
        <v>153</v>
      </c>
      <c r="B12" s="153" t="s">
        <v>345</v>
      </c>
      <c r="C12" s="154" t="s">
        <v>347</v>
      </c>
      <c r="D12" s="153" t="s">
        <v>345</v>
      </c>
      <c r="E12" s="154" t="s">
        <v>347</v>
      </c>
      <c r="F12" s="153" t="s">
        <v>345</v>
      </c>
      <c r="G12" s="154" t="s">
        <v>347</v>
      </c>
      <c r="H12" s="163" t="s">
        <v>345</v>
      </c>
      <c r="I12" s="155" t="s">
        <v>347</v>
      </c>
      <c r="J12" s="141"/>
    </row>
    <row r="13" spans="1:10" x14ac:dyDescent="0.35">
      <c r="A13" s="151" t="s">
        <v>335</v>
      </c>
      <c r="B13" s="156">
        <f>+RENT!J22</f>
        <v>0</v>
      </c>
      <c r="C13" s="157">
        <f>+RENT!C22</f>
        <v>0</v>
      </c>
      <c r="D13" s="157">
        <f>+RENT!J23</f>
        <v>0</v>
      </c>
      <c r="E13" s="158">
        <f>+RENT!C23</f>
        <v>0</v>
      </c>
      <c r="F13" s="159">
        <f>+RENT!J28</f>
        <v>0</v>
      </c>
      <c r="G13" s="158">
        <f>+RENT!C28</f>
        <v>0</v>
      </c>
      <c r="H13" s="160"/>
      <c r="I13" s="160"/>
      <c r="J13" s="142"/>
    </row>
    <row r="14" spans="1:10" x14ac:dyDescent="0.35">
      <c r="A14" s="151" t="s">
        <v>336</v>
      </c>
      <c r="B14" s="164">
        <f>+RENT!J14</f>
        <v>0</v>
      </c>
      <c r="C14" s="157">
        <f>+RENT!C14</f>
        <v>0</v>
      </c>
      <c r="D14" s="156">
        <f>+RENT!J15</f>
        <v>0</v>
      </c>
      <c r="E14" s="158">
        <f>+RENT!C15</f>
        <v>0</v>
      </c>
      <c r="F14" s="159">
        <f>+RENT!J20</f>
        <v>0</v>
      </c>
      <c r="G14" s="158">
        <f>+RENT!C20</f>
        <v>0</v>
      </c>
      <c r="H14" s="160"/>
      <c r="I14" s="160"/>
      <c r="J14" s="142"/>
    </row>
    <row r="15" spans="1:10" x14ac:dyDescent="0.35">
      <c r="A15" s="151" t="s">
        <v>338</v>
      </c>
      <c r="B15" s="156">
        <f>+RENT!J30</f>
        <v>0</v>
      </c>
      <c r="C15" s="157">
        <f>+RENT!C30</f>
        <v>0</v>
      </c>
      <c r="D15" s="157">
        <f>+RENT!J32</f>
        <v>0</v>
      </c>
      <c r="E15" s="158">
        <f>+RENT!C32</f>
        <v>0</v>
      </c>
      <c r="F15" s="159">
        <f>+RENT!J36</f>
        <v>0</v>
      </c>
      <c r="G15" s="158">
        <f>+RENT!C36</f>
        <v>0</v>
      </c>
      <c r="H15" s="160"/>
      <c r="I15" s="160"/>
      <c r="J15" s="142"/>
    </row>
    <row r="16" spans="1:10" x14ac:dyDescent="0.35">
      <c r="A16" s="151" t="s">
        <v>337</v>
      </c>
      <c r="B16" s="156">
        <f>+RENT!J38</f>
        <v>0</v>
      </c>
      <c r="C16" s="157">
        <f>+RENT!C38</f>
        <v>0</v>
      </c>
      <c r="D16" s="157">
        <f>+RENT!J40</f>
        <v>0</v>
      </c>
      <c r="E16" s="158">
        <f>+RENT!C40</f>
        <v>0</v>
      </c>
      <c r="F16" s="159">
        <f>+RENT!J44</f>
        <v>0</v>
      </c>
      <c r="G16" s="158">
        <f>+RENT!C44</f>
        <v>0</v>
      </c>
      <c r="H16" s="160"/>
      <c r="I16" s="160"/>
      <c r="J16" s="142"/>
    </row>
    <row r="17" spans="1:10" x14ac:dyDescent="0.35">
      <c r="A17" s="151" t="s">
        <v>339</v>
      </c>
      <c r="B17" s="156">
        <f>+RENT!J46</f>
        <v>0</v>
      </c>
      <c r="C17" s="157">
        <f>+RENT!C46</f>
        <v>0</v>
      </c>
      <c r="D17" s="157">
        <f>+RENT!J48</f>
        <v>0</v>
      </c>
      <c r="E17" s="158">
        <f>+RENT!C48</f>
        <v>0</v>
      </c>
      <c r="F17" s="159">
        <f>+RENT!J52</f>
        <v>0</v>
      </c>
      <c r="G17" s="158">
        <f>+RENT!C52</f>
        <v>0</v>
      </c>
      <c r="H17" s="160"/>
      <c r="I17" s="160"/>
      <c r="J17" s="142"/>
    </row>
    <row r="18" spans="1:10" x14ac:dyDescent="0.35">
      <c r="A18" s="151" t="s">
        <v>340</v>
      </c>
      <c r="B18" s="156" t="e">
        <f>+RENT!#REF!</f>
        <v>#REF!</v>
      </c>
      <c r="C18" s="157" t="e">
        <f>+RENT!#REF!</f>
        <v>#REF!</v>
      </c>
      <c r="D18" s="157" t="e">
        <f>+RENT!#REF!</f>
        <v>#REF!</v>
      </c>
      <c r="E18" s="158" t="e">
        <f>+RENT!#REF!</f>
        <v>#REF!</v>
      </c>
      <c r="F18" s="159" t="e">
        <f>+RENT!#REF!</f>
        <v>#REF!</v>
      </c>
      <c r="G18" s="158" t="e">
        <f>+RENT!#REF!</f>
        <v>#REF!</v>
      </c>
      <c r="H18" s="160"/>
      <c r="I18" s="160"/>
      <c r="J18" s="142"/>
    </row>
    <row r="19" spans="1:10" x14ac:dyDescent="0.35">
      <c r="A19" s="167"/>
      <c r="B19" s="152"/>
      <c r="C19" s="161"/>
      <c r="D19" s="161"/>
      <c r="E19" s="162"/>
      <c r="F19" s="162"/>
      <c r="G19" s="162"/>
      <c r="H19" s="162"/>
      <c r="I19" s="162"/>
      <c r="J19" s="142"/>
    </row>
    <row r="20" spans="1:10" x14ac:dyDescent="0.35">
      <c r="A20" s="668" t="str">
        <f>+RENT!A55</f>
        <v>Manager</v>
      </c>
      <c r="B20" s="669"/>
      <c r="C20" s="669"/>
      <c r="D20" s="165"/>
      <c r="E20" s="166"/>
      <c r="F20" s="166"/>
      <c r="G20" s="166"/>
      <c r="H20" s="166"/>
      <c r="I20" s="166"/>
      <c r="J20" s="142"/>
    </row>
    <row r="21" spans="1:10" x14ac:dyDescent="0.35">
      <c r="A21" s="170"/>
      <c r="B21" s="41"/>
      <c r="C21" s="165"/>
      <c r="D21" s="165"/>
      <c r="E21" s="166"/>
      <c r="F21" s="166"/>
      <c r="G21" s="166"/>
      <c r="H21" s="166"/>
      <c r="I21" s="166"/>
      <c r="J21" s="142"/>
    </row>
    <row r="22" spans="1:10" x14ac:dyDescent="0.35">
      <c r="A22" s="26" t="s">
        <v>193</v>
      </c>
      <c r="B22" s="666">
        <f>+ASSUMPTIONS!B6</f>
        <v>0</v>
      </c>
      <c r="C22" s="666"/>
      <c r="D22" s="666"/>
    </row>
    <row r="23" spans="1:10" x14ac:dyDescent="0.35">
      <c r="A23" s="26"/>
    </row>
    <row r="24" spans="1:10" x14ac:dyDescent="0.35">
      <c r="A24" s="26" t="s">
        <v>10</v>
      </c>
      <c r="B24" s="671">
        <f>+ASSUMPTIONS!B13</f>
        <v>0</v>
      </c>
      <c r="C24" s="671"/>
      <c r="D24" s="671"/>
      <c r="E24" s="671"/>
      <c r="F24" s="671"/>
      <c r="G24" s="671"/>
      <c r="H24" s="75"/>
    </row>
    <row r="25" spans="1:10" x14ac:dyDescent="0.35">
      <c r="A25" s="26"/>
      <c r="B25" s="671"/>
      <c r="C25" s="671"/>
      <c r="D25" s="671"/>
      <c r="E25" s="671"/>
      <c r="F25" s="671"/>
      <c r="G25" s="671"/>
      <c r="H25" s="75"/>
    </row>
    <row r="26" spans="1:10" x14ac:dyDescent="0.35">
      <c r="A26" s="26" t="s">
        <v>194</v>
      </c>
      <c r="B26">
        <f>+ASSUMPTIONS!D13</f>
        <v>0</v>
      </c>
    </row>
    <row r="27" spans="1:10" x14ac:dyDescent="0.35">
      <c r="A27" s="26" t="s">
        <v>195</v>
      </c>
      <c r="B27" s="666">
        <f>+ASSUMPTIONS!B21</f>
        <v>0</v>
      </c>
      <c r="C27" s="666"/>
      <c r="D27" s="666"/>
      <c r="E27" s="666"/>
      <c r="F27" s="666"/>
      <c r="G27" s="666"/>
    </row>
    <row r="28" spans="1:10" x14ac:dyDescent="0.35">
      <c r="A28" s="26" t="s">
        <v>198</v>
      </c>
      <c r="B28" t="e">
        <f>+ASSUMPTIONS!#REF!</f>
        <v>#REF!</v>
      </c>
    </row>
    <row r="29" spans="1:10" x14ac:dyDescent="0.35">
      <c r="E29" s="127"/>
    </row>
    <row r="30" spans="1:10" ht="16" thickBot="1" x14ac:dyDescent="0.4">
      <c r="A30" s="136" t="s">
        <v>177</v>
      </c>
      <c r="B30" s="176"/>
      <c r="C30" s="177" t="s">
        <v>199</v>
      </c>
      <c r="D30" s="130"/>
      <c r="E30" s="178"/>
      <c r="F30" s="66"/>
      <c r="G30" s="66"/>
      <c r="H30" s="66"/>
    </row>
    <row r="31" spans="1:10" x14ac:dyDescent="0.35">
      <c r="A31" s="133" t="s">
        <v>152</v>
      </c>
      <c r="B31" s="145">
        <f>+CASHFLOW!N69</f>
        <v>0</v>
      </c>
      <c r="C31" s="171" t="s">
        <v>152</v>
      </c>
      <c r="D31" s="664">
        <f>+CASHFLOW!N69</f>
        <v>0</v>
      </c>
      <c r="E31" s="664"/>
      <c r="F31" s="132"/>
    </row>
    <row r="32" spans="1:10" x14ac:dyDescent="0.35">
      <c r="A32" s="173" t="s">
        <v>349</v>
      </c>
      <c r="B32" s="145"/>
      <c r="C32" s="174" t="s">
        <v>349</v>
      </c>
      <c r="D32" s="670"/>
      <c r="E32" s="664"/>
      <c r="F32" s="132"/>
    </row>
    <row r="33" spans="1:6" x14ac:dyDescent="0.35">
      <c r="A33" s="173" t="s">
        <v>348</v>
      </c>
      <c r="B33" s="145"/>
      <c r="C33" s="174" t="s">
        <v>348</v>
      </c>
      <c r="D33" s="670"/>
      <c r="E33" s="664"/>
      <c r="F33" s="132"/>
    </row>
    <row r="34" spans="1:6" x14ac:dyDescent="0.35">
      <c r="A34" s="173" t="s">
        <v>205</v>
      </c>
      <c r="B34" s="145"/>
      <c r="C34" s="175" t="s">
        <v>205</v>
      </c>
      <c r="D34" s="670"/>
      <c r="E34" s="664"/>
      <c r="F34" s="132"/>
    </row>
    <row r="35" spans="1:6" x14ac:dyDescent="0.35">
      <c r="A35" s="173" t="s">
        <v>242</v>
      </c>
      <c r="B35" s="146"/>
      <c r="C35" s="175" t="s">
        <v>242</v>
      </c>
      <c r="D35" s="672"/>
      <c r="E35" s="673"/>
      <c r="F35" s="140"/>
    </row>
    <row r="36" spans="1:6" x14ac:dyDescent="0.35">
      <c r="A36" s="134" t="s">
        <v>197</v>
      </c>
      <c r="B36" s="145">
        <f>+CASHFLOW!N65</f>
        <v>0</v>
      </c>
      <c r="C36" s="172" t="s">
        <v>197</v>
      </c>
      <c r="D36" s="664">
        <f>+CASHFLOW!N65</f>
        <v>0</v>
      </c>
      <c r="E36" s="664"/>
      <c r="F36" s="132"/>
    </row>
    <row r="37" spans="1:6" x14ac:dyDescent="0.35">
      <c r="A37" s="134" t="s">
        <v>178</v>
      </c>
      <c r="B37" s="145">
        <f>+CASHFLOW!N64</f>
        <v>0</v>
      </c>
      <c r="C37" s="172" t="s">
        <v>178</v>
      </c>
      <c r="D37" s="664">
        <f>+CASHFLOW!N64</f>
        <v>0</v>
      </c>
      <c r="E37" s="664"/>
      <c r="F37" s="132"/>
    </row>
    <row r="38" spans="1:6" x14ac:dyDescent="0.35">
      <c r="A38" s="134" t="s">
        <v>179</v>
      </c>
      <c r="B38" s="145" t="e">
        <f>+CASHFLOW!#REF!</f>
        <v>#REF!</v>
      </c>
      <c r="C38" s="172" t="s">
        <v>179</v>
      </c>
      <c r="D38" s="664" t="e">
        <f>+CASHFLOW!#REF!</f>
        <v>#REF!</v>
      </c>
      <c r="E38" s="664"/>
      <c r="F38" s="132"/>
    </row>
    <row r="39" spans="1:6" x14ac:dyDescent="0.35">
      <c r="A39" s="134" t="s">
        <v>180</v>
      </c>
      <c r="B39" s="145"/>
      <c r="C39" s="172" t="s">
        <v>180</v>
      </c>
      <c r="D39" s="664"/>
      <c r="E39" s="664"/>
      <c r="F39" s="132"/>
    </row>
    <row r="40" spans="1:6" x14ac:dyDescent="0.35">
      <c r="A40" s="134" t="s">
        <v>181</v>
      </c>
      <c r="B40" s="145">
        <f>+CASHFLOW!N68</f>
        <v>0</v>
      </c>
      <c r="C40" s="172" t="s">
        <v>181</v>
      </c>
      <c r="D40" s="664">
        <f>+CASHFLOW!N68</f>
        <v>0</v>
      </c>
      <c r="E40" s="664"/>
      <c r="F40" s="132"/>
    </row>
    <row r="41" spans="1:6" x14ac:dyDescent="0.35">
      <c r="A41" s="134" t="s">
        <v>182</v>
      </c>
      <c r="B41" s="145"/>
      <c r="C41" s="172" t="s">
        <v>182</v>
      </c>
      <c r="D41" s="664"/>
      <c r="E41" s="664"/>
      <c r="F41" s="132"/>
    </row>
    <row r="42" spans="1:6" x14ac:dyDescent="0.35">
      <c r="A42" s="134" t="s">
        <v>151</v>
      </c>
      <c r="B42" s="145"/>
      <c r="C42" s="172" t="s">
        <v>151</v>
      </c>
      <c r="D42" s="664">
        <f>+B42</f>
        <v>0</v>
      </c>
      <c r="E42" s="664"/>
      <c r="F42" s="132"/>
    </row>
    <row r="43" spans="1:6" x14ac:dyDescent="0.35">
      <c r="A43" s="137" t="s">
        <v>196</v>
      </c>
      <c r="B43" s="145" t="e">
        <f>+#REF!</f>
        <v>#REF!</v>
      </c>
      <c r="C43" s="172" t="s">
        <v>196</v>
      </c>
      <c r="D43" s="662" t="e">
        <f>+#REF!</f>
        <v>#REF!</v>
      </c>
      <c r="E43" s="663"/>
      <c r="F43" s="132"/>
    </row>
    <row r="44" spans="1:6" x14ac:dyDescent="0.35">
      <c r="A44" s="138" t="s">
        <v>75</v>
      </c>
      <c r="B44" s="147" t="e">
        <f>SUM(B31:B43)</f>
        <v>#REF!</v>
      </c>
      <c r="C44" s="135" t="s">
        <v>75</v>
      </c>
      <c r="D44" s="145" t="e">
        <f>SUM(D31:D43)</f>
        <v>#REF!</v>
      </c>
      <c r="E44" s="129"/>
      <c r="F44" s="132"/>
    </row>
    <row r="45" spans="1:6" ht="16" thickBot="1" x14ac:dyDescent="0.4">
      <c r="A45" s="131" t="s">
        <v>350</v>
      </c>
      <c r="B45" s="74"/>
      <c r="C45" s="660" t="e">
        <f>+#REF!</f>
        <v>#REF!</v>
      </c>
      <c r="D45" s="660"/>
      <c r="E45" s="661"/>
      <c r="F45" s="66"/>
    </row>
    <row r="46" spans="1:6" ht="16" thickTop="1" x14ac:dyDescent="0.35">
      <c r="A46" s="128"/>
      <c r="B46" s="66"/>
      <c r="C46" s="128"/>
      <c r="D46" s="66"/>
      <c r="E46" s="66"/>
      <c r="F46" s="66"/>
    </row>
    <row r="47" spans="1:6" x14ac:dyDescent="0.35">
      <c r="A47" s="97" t="s">
        <v>201</v>
      </c>
      <c r="B47" s="90"/>
      <c r="C47" s="90"/>
      <c r="D47" s="90"/>
      <c r="E47" s="90"/>
      <c r="F47" s="90"/>
    </row>
    <row r="48" spans="1:6" x14ac:dyDescent="0.35">
      <c r="A48" s="89"/>
      <c r="B48" s="90"/>
      <c r="C48" s="90"/>
      <c r="D48" s="90"/>
      <c r="E48" s="90"/>
      <c r="F48" s="90"/>
    </row>
    <row r="49" spans="1:6" x14ac:dyDescent="0.35">
      <c r="A49" s="89"/>
      <c r="B49" s="90"/>
      <c r="C49" s="90"/>
      <c r="D49" s="90"/>
      <c r="E49" s="90"/>
      <c r="F49" s="90"/>
    </row>
    <row r="50" spans="1:6" x14ac:dyDescent="0.35">
      <c r="A50" s="97" t="s">
        <v>202</v>
      </c>
      <c r="B50" s="90"/>
      <c r="C50" s="90"/>
      <c r="D50" s="90"/>
      <c r="E50" s="90"/>
      <c r="F50" s="90"/>
    </row>
    <row r="51" spans="1:6" x14ac:dyDescent="0.35">
      <c r="A51" s="89"/>
      <c r="B51" s="90"/>
      <c r="C51" s="90"/>
      <c r="D51" s="90"/>
      <c r="E51" s="90"/>
      <c r="F51" s="90"/>
    </row>
    <row r="52" spans="1:6" x14ac:dyDescent="0.35">
      <c r="A52" s="89"/>
      <c r="B52" s="90"/>
      <c r="C52" s="90"/>
      <c r="D52" s="90"/>
      <c r="E52" s="90"/>
      <c r="F52" s="90"/>
    </row>
    <row r="53" spans="1:6" x14ac:dyDescent="0.35">
      <c r="A53" s="97" t="s">
        <v>203</v>
      </c>
      <c r="B53" s="90"/>
      <c r="C53" s="90"/>
      <c r="D53" s="90"/>
      <c r="E53" s="90"/>
      <c r="F53" s="90"/>
    </row>
    <row r="54" spans="1:6" x14ac:dyDescent="0.35">
      <c r="A54" s="90"/>
      <c r="B54" s="90"/>
      <c r="C54" s="90"/>
      <c r="D54" s="90"/>
      <c r="E54" s="90"/>
      <c r="F54" s="90"/>
    </row>
    <row r="55" spans="1:6" x14ac:dyDescent="0.35">
      <c r="A55" s="90"/>
      <c r="B55" s="90"/>
      <c r="C55" s="90"/>
      <c r="D55" s="90"/>
      <c r="E55" s="90"/>
      <c r="F55" s="90"/>
    </row>
  </sheetData>
  <dataConsolidate/>
  <mergeCells count="25">
    <mergeCell ref="A1:C1"/>
    <mergeCell ref="D31:E31"/>
    <mergeCell ref="D36:E36"/>
    <mergeCell ref="H11:I11"/>
    <mergeCell ref="A20:C20"/>
    <mergeCell ref="B27:G27"/>
    <mergeCell ref="D32:E32"/>
    <mergeCell ref="D33:E33"/>
    <mergeCell ref="D34:E34"/>
    <mergeCell ref="B24:G25"/>
    <mergeCell ref="D35:E35"/>
    <mergeCell ref="B4:F4"/>
    <mergeCell ref="B5:F5"/>
    <mergeCell ref="B22:D22"/>
    <mergeCell ref="B11:C11"/>
    <mergeCell ref="D11:E11"/>
    <mergeCell ref="F11:G11"/>
    <mergeCell ref="C45:E45"/>
    <mergeCell ref="D43:E43"/>
    <mergeCell ref="D41:E41"/>
    <mergeCell ref="D42:E42"/>
    <mergeCell ref="D37:E37"/>
    <mergeCell ref="D38:E38"/>
    <mergeCell ref="D39:E39"/>
    <mergeCell ref="D40:E40"/>
  </mergeCells>
  <phoneticPr fontId="3" type="noConversion"/>
  <pageMargins left="0.5" right="0.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topLeftCell="A19" workbookViewId="0">
      <selection activeCell="F26" sqref="F26"/>
    </sheetView>
  </sheetViews>
  <sheetFormatPr defaultRowHeight="15.5" x14ac:dyDescent="0.35"/>
  <cols>
    <col min="1" max="1" width="9" bestFit="1" customWidth="1"/>
    <col min="2" max="2" width="35.921875" bestFit="1" customWidth="1"/>
    <col min="3" max="4" width="9" bestFit="1" customWidth="1"/>
    <col min="5" max="5" width="9.53515625" bestFit="1" customWidth="1"/>
  </cols>
  <sheetData>
    <row r="1" spans="1:5" ht="16" thickBot="1" x14ac:dyDescent="0.4"/>
    <row r="2" spans="1:5" x14ac:dyDescent="0.35">
      <c r="A2" s="333"/>
      <c r="B2" s="334" t="s">
        <v>543</v>
      </c>
      <c r="C2" s="335"/>
      <c r="D2" s="335"/>
      <c r="E2" s="336"/>
    </row>
    <row r="3" spans="1:5" x14ac:dyDescent="0.35">
      <c r="A3" s="27"/>
      <c r="B3" s="66"/>
      <c r="C3" s="66"/>
      <c r="D3" s="66"/>
      <c r="E3" s="25"/>
    </row>
    <row r="4" spans="1:5" x14ac:dyDescent="0.35">
      <c r="A4" s="27"/>
      <c r="B4" s="66"/>
      <c r="C4" s="66"/>
      <c r="D4" s="66"/>
      <c r="E4" s="25"/>
    </row>
    <row r="5" spans="1:5" x14ac:dyDescent="0.35">
      <c r="A5" s="27"/>
      <c r="B5" s="66" t="s">
        <v>486</v>
      </c>
      <c r="C5" s="66">
        <f>ASSUMPTIONS!B67</f>
        <v>0</v>
      </c>
      <c r="D5" s="66"/>
      <c r="E5" s="25"/>
    </row>
    <row r="6" spans="1:5" x14ac:dyDescent="0.35">
      <c r="A6" s="27"/>
      <c r="B6" s="66" t="s">
        <v>487</v>
      </c>
      <c r="C6" s="303">
        <f>ASSUMPTIONS!C67</f>
        <v>0</v>
      </c>
      <c r="D6" s="66"/>
      <c r="E6" s="25"/>
    </row>
    <row r="7" spans="1:5" x14ac:dyDescent="0.35">
      <c r="A7" s="27"/>
      <c r="B7" s="66" t="s">
        <v>488</v>
      </c>
      <c r="C7" s="303">
        <f>C6/12</f>
        <v>0</v>
      </c>
      <c r="D7" s="66"/>
      <c r="E7" s="25"/>
    </row>
    <row r="8" spans="1:5" x14ac:dyDescent="0.35">
      <c r="A8" s="27"/>
      <c r="B8" s="66" t="s">
        <v>489</v>
      </c>
      <c r="C8" s="66">
        <f>ASSUMPTIONS!D67</f>
        <v>240</v>
      </c>
      <c r="D8" s="66"/>
      <c r="E8" s="25"/>
    </row>
    <row r="9" spans="1:5" x14ac:dyDescent="0.35">
      <c r="A9" s="27"/>
      <c r="B9" s="66" t="s">
        <v>490</v>
      </c>
      <c r="C9" s="66">
        <f>C8/12</f>
        <v>20</v>
      </c>
      <c r="D9" s="66"/>
      <c r="E9" s="25"/>
    </row>
    <row r="10" spans="1:5" x14ac:dyDescent="0.35">
      <c r="A10" s="27"/>
      <c r="B10" s="66"/>
      <c r="C10" s="66"/>
      <c r="D10" s="66"/>
      <c r="E10" s="25"/>
    </row>
    <row r="11" spans="1:5" x14ac:dyDescent="0.35">
      <c r="A11" s="27"/>
      <c r="B11" s="66"/>
      <c r="C11" s="66"/>
      <c r="D11" s="66"/>
      <c r="E11" s="25"/>
    </row>
    <row r="12" spans="1:5" x14ac:dyDescent="0.35">
      <c r="A12" s="269" t="s">
        <v>491</v>
      </c>
      <c r="B12" s="253" t="s">
        <v>492</v>
      </c>
      <c r="C12" s="253" t="s">
        <v>500</v>
      </c>
      <c r="D12" s="253" t="s">
        <v>501</v>
      </c>
      <c r="E12" s="254" t="s">
        <v>495</v>
      </c>
    </row>
    <row r="13" spans="1:5" x14ac:dyDescent="0.35">
      <c r="A13" s="337">
        <v>0</v>
      </c>
      <c r="B13" s="253"/>
      <c r="C13" s="253"/>
      <c r="D13" s="253"/>
      <c r="E13" s="254">
        <f>C5</f>
        <v>0</v>
      </c>
    </row>
    <row r="14" spans="1:5" x14ac:dyDescent="0.35">
      <c r="A14" s="337">
        <v>1</v>
      </c>
      <c r="B14" s="253">
        <f>PMT($C$6,$C$9,$C$5,0)</f>
        <v>0</v>
      </c>
      <c r="C14" s="253">
        <f>B14-D14</f>
        <v>0</v>
      </c>
      <c r="D14" s="253">
        <f>-$C$6*E13</f>
        <v>0</v>
      </c>
      <c r="E14" s="254">
        <f>E13+C14</f>
        <v>0</v>
      </c>
    </row>
    <row r="15" spans="1:5" x14ac:dyDescent="0.35">
      <c r="A15" s="337">
        <v>2</v>
      </c>
      <c r="B15" s="253">
        <f t="shared" ref="B15:B53" si="0">PMT($C$6,$C$9,$C$5,0)</f>
        <v>0</v>
      </c>
      <c r="C15" s="253">
        <f t="shared" ref="C15:C53" si="1">B15-D15</f>
        <v>0</v>
      </c>
      <c r="D15" s="253">
        <f t="shared" ref="D15:D53" si="2">-$C$6*E14</f>
        <v>0</v>
      </c>
      <c r="E15" s="254">
        <f t="shared" ref="E15:E53" si="3">E14+C15</f>
        <v>0</v>
      </c>
    </row>
    <row r="16" spans="1:5" x14ac:dyDescent="0.35">
      <c r="A16" s="337">
        <v>3</v>
      </c>
      <c r="B16" s="253">
        <f t="shared" si="0"/>
        <v>0</v>
      </c>
      <c r="C16" s="253">
        <f t="shared" si="1"/>
        <v>0</v>
      </c>
      <c r="D16" s="253">
        <f t="shared" si="2"/>
        <v>0</v>
      </c>
      <c r="E16" s="254">
        <f t="shared" si="3"/>
        <v>0</v>
      </c>
    </row>
    <row r="17" spans="1:5" x14ac:dyDescent="0.35">
      <c r="A17" s="337">
        <v>4</v>
      </c>
      <c r="B17" s="253">
        <f t="shared" si="0"/>
        <v>0</v>
      </c>
      <c r="C17" s="253">
        <f t="shared" si="1"/>
        <v>0</v>
      </c>
      <c r="D17" s="253">
        <f t="shared" si="2"/>
        <v>0</v>
      </c>
      <c r="E17" s="254">
        <f t="shared" si="3"/>
        <v>0</v>
      </c>
    </row>
    <row r="18" spans="1:5" x14ac:dyDescent="0.35">
      <c r="A18" s="337">
        <v>5</v>
      </c>
      <c r="B18" s="253">
        <f t="shared" si="0"/>
        <v>0</v>
      </c>
      <c r="C18" s="253">
        <f t="shared" si="1"/>
        <v>0</v>
      </c>
      <c r="D18" s="253">
        <f t="shared" si="2"/>
        <v>0</v>
      </c>
      <c r="E18" s="254">
        <f t="shared" si="3"/>
        <v>0</v>
      </c>
    </row>
    <row r="19" spans="1:5" x14ac:dyDescent="0.35">
      <c r="A19" s="337">
        <v>6</v>
      </c>
      <c r="B19" s="253">
        <f t="shared" si="0"/>
        <v>0</v>
      </c>
      <c r="C19" s="253">
        <f t="shared" si="1"/>
        <v>0</v>
      </c>
      <c r="D19" s="253">
        <f t="shared" si="2"/>
        <v>0</v>
      </c>
      <c r="E19" s="254">
        <f t="shared" si="3"/>
        <v>0</v>
      </c>
    </row>
    <row r="20" spans="1:5" x14ac:dyDescent="0.35">
      <c r="A20" s="337">
        <v>7</v>
      </c>
      <c r="B20" s="253">
        <f t="shared" si="0"/>
        <v>0</v>
      </c>
      <c r="C20" s="253">
        <f t="shared" si="1"/>
        <v>0</v>
      </c>
      <c r="D20" s="253">
        <f t="shared" si="2"/>
        <v>0</v>
      </c>
      <c r="E20" s="254">
        <f t="shared" si="3"/>
        <v>0</v>
      </c>
    </row>
    <row r="21" spans="1:5" x14ac:dyDescent="0.35">
      <c r="A21" s="337">
        <v>8</v>
      </c>
      <c r="B21" s="253">
        <f t="shared" si="0"/>
        <v>0</v>
      </c>
      <c r="C21" s="253">
        <f t="shared" si="1"/>
        <v>0</v>
      </c>
      <c r="D21" s="253">
        <f t="shared" si="2"/>
        <v>0</v>
      </c>
      <c r="E21" s="254">
        <f t="shared" si="3"/>
        <v>0</v>
      </c>
    </row>
    <row r="22" spans="1:5" x14ac:dyDescent="0.35">
      <c r="A22" s="337">
        <v>9</v>
      </c>
      <c r="B22" s="253">
        <f t="shared" si="0"/>
        <v>0</v>
      </c>
      <c r="C22" s="253">
        <f t="shared" si="1"/>
        <v>0</v>
      </c>
      <c r="D22" s="253">
        <f t="shared" si="2"/>
        <v>0</v>
      </c>
      <c r="E22" s="254">
        <f t="shared" si="3"/>
        <v>0</v>
      </c>
    </row>
    <row r="23" spans="1:5" x14ac:dyDescent="0.35">
      <c r="A23" s="337">
        <v>10</v>
      </c>
      <c r="B23" s="253">
        <f t="shared" si="0"/>
        <v>0</v>
      </c>
      <c r="C23" s="253">
        <f t="shared" si="1"/>
        <v>0</v>
      </c>
      <c r="D23" s="253">
        <f t="shared" si="2"/>
        <v>0</v>
      </c>
      <c r="E23" s="254">
        <f t="shared" si="3"/>
        <v>0</v>
      </c>
    </row>
    <row r="24" spans="1:5" x14ac:dyDescent="0.35">
      <c r="A24" s="337">
        <v>11</v>
      </c>
      <c r="B24" s="253">
        <f t="shared" si="0"/>
        <v>0</v>
      </c>
      <c r="C24" s="253">
        <f t="shared" si="1"/>
        <v>0</v>
      </c>
      <c r="D24" s="253">
        <f t="shared" si="2"/>
        <v>0</v>
      </c>
      <c r="E24" s="254">
        <f t="shared" si="3"/>
        <v>0</v>
      </c>
    </row>
    <row r="25" spans="1:5" x14ac:dyDescent="0.35">
      <c r="A25" s="337">
        <v>12</v>
      </c>
      <c r="B25" s="253">
        <f t="shared" si="0"/>
        <v>0</v>
      </c>
      <c r="C25" s="253">
        <f t="shared" si="1"/>
        <v>0</v>
      </c>
      <c r="D25" s="253">
        <f t="shared" si="2"/>
        <v>0</v>
      </c>
      <c r="E25" s="254">
        <f t="shared" si="3"/>
        <v>0</v>
      </c>
    </row>
    <row r="26" spans="1:5" x14ac:dyDescent="0.35">
      <c r="A26" s="337">
        <v>13</v>
      </c>
      <c r="B26" s="253">
        <f t="shared" si="0"/>
        <v>0</v>
      </c>
      <c r="C26" s="253">
        <f t="shared" si="1"/>
        <v>0</v>
      </c>
      <c r="D26" s="253">
        <f t="shared" si="2"/>
        <v>0</v>
      </c>
      <c r="E26" s="254">
        <f t="shared" si="3"/>
        <v>0</v>
      </c>
    </row>
    <row r="27" spans="1:5" x14ac:dyDescent="0.35">
      <c r="A27" s="337">
        <v>14</v>
      </c>
      <c r="B27" s="253">
        <f t="shared" si="0"/>
        <v>0</v>
      </c>
      <c r="C27" s="253">
        <f t="shared" si="1"/>
        <v>0</v>
      </c>
      <c r="D27" s="253">
        <f t="shared" si="2"/>
        <v>0</v>
      </c>
      <c r="E27" s="254">
        <f t="shared" si="3"/>
        <v>0</v>
      </c>
    </row>
    <row r="28" spans="1:5" x14ac:dyDescent="0.35">
      <c r="A28" s="337">
        <v>15</v>
      </c>
      <c r="B28" s="253">
        <f t="shared" si="0"/>
        <v>0</v>
      </c>
      <c r="C28" s="253">
        <f t="shared" si="1"/>
        <v>0</v>
      </c>
      <c r="D28" s="253">
        <f t="shared" si="2"/>
        <v>0</v>
      </c>
      <c r="E28" s="254">
        <f t="shared" si="3"/>
        <v>0</v>
      </c>
    </row>
    <row r="29" spans="1:5" x14ac:dyDescent="0.35">
      <c r="A29" s="337">
        <v>16</v>
      </c>
      <c r="B29" s="253">
        <f t="shared" si="0"/>
        <v>0</v>
      </c>
      <c r="C29" s="253">
        <f t="shared" si="1"/>
        <v>0</v>
      </c>
      <c r="D29" s="253">
        <f t="shared" si="2"/>
        <v>0</v>
      </c>
      <c r="E29" s="254">
        <f t="shared" si="3"/>
        <v>0</v>
      </c>
    </row>
    <row r="30" spans="1:5" x14ac:dyDescent="0.35">
      <c r="A30" s="337">
        <v>17</v>
      </c>
      <c r="B30" s="253">
        <f t="shared" si="0"/>
        <v>0</v>
      </c>
      <c r="C30" s="253">
        <f t="shared" si="1"/>
        <v>0</v>
      </c>
      <c r="D30" s="253">
        <f t="shared" si="2"/>
        <v>0</v>
      </c>
      <c r="E30" s="254">
        <f t="shared" si="3"/>
        <v>0</v>
      </c>
    </row>
    <row r="31" spans="1:5" x14ac:dyDescent="0.35">
      <c r="A31" s="337">
        <v>18</v>
      </c>
      <c r="B31" s="253">
        <f t="shared" si="0"/>
        <v>0</v>
      </c>
      <c r="C31" s="253">
        <f t="shared" si="1"/>
        <v>0</v>
      </c>
      <c r="D31" s="253">
        <f t="shared" si="2"/>
        <v>0</v>
      </c>
      <c r="E31" s="254">
        <f t="shared" si="3"/>
        <v>0</v>
      </c>
    </row>
    <row r="32" spans="1:5" x14ac:dyDescent="0.35">
      <c r="A32" s="337">
        <v>19</v>
      </c>
      <c r="B32" s="253">
        <f t="shared" si="0"/>
        <v>0</v>
      </c>
      <c r="C32" s="253">
        <f t="shared" si="1"/>
        <v>0</v>
      </c>
      <c r="D32" s="253">
        <f t="shared" si="2"/>
        <v>0</v>
      </c>
      <c r="E32" s="254">
        <f t="shared" si="3"/>
        <v>0</v>
      </c>
    </row>
    <row r="33" spans="1:5" x14ac:dyDescent="0.35">
      <c r="A33" s="337">
        <v>20</v>
      </c>
      <c r="B33" s="253">
        <f t="shared" si="0"/>
        <v>0</v>
      </c>
      <c r="C33" s="253">
        <f t="shared" si="1"/>
        <v>0</v>
      </c>
      <c r="D33" s="253">
        <f t="shared" si="2"/>
        <v>0</v>
      </c>
      <c r="E33" s="254">
        <f t="shared" si="3"/>
        <v>0</v>
      </c>
    </row>
    <row r="34" spans="1:5" x14ac:dyDescent="0.35">
      <c r="A34" s="337">
        <v>21</v>
      </c>
      <c r="B34" s="253">
        <f t="shared" si="0"/>
        <v>0</v>
      </c>
      <c r="C34" s="253">
        <f t="shared" si="1"/>
        <v>0</v>
      </c>
      <c r="D34" s="253">
        <f t="shared" si="2"/>
        <v>0</v>
      </c>
      <c r="E34" s="254">
        <f t="shared" si="3"/>
        <v>0</v>
      </c>
    </row>
    <row r="35" spans="1:5" x14ac:dyDescent="0.35">
      <c r="A35" s="337">
        <v>22</v>
      </c>
      <c r="B35" s="253">
        <f t="shared" si="0"/>
        <v>0</v>
      </c>
      <c r="C35" s="253">
        <f t="shared" si="1"/>
        <v>0</v>
      </c>
      <c r="D35" s="253">
        <f t="shared" si="2"/>
        <v>0</v>
      </c>
      <c r="E35" s="254">
        <f t="shared" si="3"/>
        <v>0</v>
      </c>
    </row>
    <row r="36" spans="1:5" x14ac:dyDescent="0.35">
      <c r="A36" s="337">
        <v>23</v>
      </c>
      <c r="B36" s="253">
        <f t="shared" si="0"/>
        <v>0</v>
      </c>
      <c r="C36" s="253">
        <f t="shared" si="1"/>
        <v>0</v>
      </c>
      <c r="D36" s="253">
        <f t="shared" si="2"/>
        <v>0</v>
      </c>
      <c r="E36" s="254">
        <f t="shared" si="3"/>
        <v>0</v>
      </c>
    </row>
    <row r="37" spans="1:5" x14ac:dyDescent="0.35">
      <c r="A37" s="337">
        <v>24</v>
      </c>
      <c r="B37" s="253">
        <f t="shared" si="0"/>
        <v>0</v>
      </c>
      <c r="C37" s="253">
        <f t="shared" si="1"/>
        <v>0</v>
      </c>
      <c r="D37" s="253">
        <f t="shared" si="2"/>
        <v>0</v>
      </c>
      <c r="E37" s="254">
        <f t="shared" si="3"/>
        <v>0</v>
      </c>
    </row>
    <row r="38" spans="1:5" x14ac:dyDescent="0.35">
      <c r="A38" s="337">
        <v>25</v>
      </c>
      <c r="B38" s="253">
        <f t="shared" si="0"/>
        <v>0</v>
      </c>
      <c r="C38" s="253">
        <f t="shared" si="1"/>
        <v>0</v>
      </c>
      <c r="D38" s="253">
        <f t="shared" si="2"/>
        <v>0</v>
      </c>
      <c r="E38" s="254">
        <f t="shared" si="3"/>
        <v>0</v>
      </c>
    </row>
    <row r="39" spans="1:5" x14ac:dyDescent="0.35">
      <c r="A39" s="337">
        <v>26</v>
      </c>
      <c r="B39" s="253">
        <f t="shared" si="0"/>
        <v>0</v>
      </c>
      <c r="C39" s="253">
        <f t="shared" si="1"/>
        <v>0</v>
      </c>
      <c r="D39" s="253">
        <f t="shared" si="2"/>
        <v>0</v>
      </c>
      <c r="E39" s="254">
        <f t="shared" si="3"/>
        <v>0</v>
      </c>
    </row>
    <row r="40" spans="1:5" x14ac:dyDescent="0.35">
      <c r="A40" s="337">
        <v>27</v>
      </c>
      <c r="B40" s="253">
        <f t="shared" si="0"/>
        <v>0</v>
      </c>
      <c r="C40" s="253">
        <f t="shared" si="1"/>
        <v>0</v>
      </c>
      <c r="D40" s="253">
        <f t="shared" si="2"/>
        <v>0</v>
      </c>
      <c r="E40" s="254">
        <f t="shared" si="3"/>
        <v>0</v>
      </c>
    </row>
    <row r="41" spans="1:5" x14ac:dyDescent="0.35">
      <c r="A41" s="337">
        <v>28</v>
      </c>
      <c r="B41" s="253">
        <f t="shared" si="0"/>
        <v>0</v>
      </c>
      <c r="C41" s="253">
        <f t="shared" si="1"/>
        <v>0</v>
      </c>
      <c r="D41" s="253">
        <f t="shared" si="2"/>
        <v>0</v>
      </c>
      <c r="E41" s="254">
        <f t="shared" si="3"/>
        <v>0</v>
      </c>
    </row>
    <row r="42" spans="1:5" x14ac:dyDescent="0.35">
      <c r="A42" s="337">
        <v>29</v>
      </c>
      <c r="B42" s="253">
        <f t="shared" si="0"/>
        <v>0</v>
      </c>
      <c r="C42" s="253">
        <f t="shared" si="1"/>
        <v>0</v>
      </c>
      <c r="D42" s="253">
        <f t="shared" si="2"/>
        <v>0</v>
      </c>
      <c r="E42" s="254">
        <f t="shared" si="3"/>
        <v>0</v>
      </c>
    </row>
    <row r="43" spans="1:5" x14ac:dyDescent="0.35">
      <c r="A43" s="337">
        <v>30</v>
      </c>
      <c r="B43" s="253">
        <f t="shared" si="0"/>
        <v>0</v>
      </c>
      <c r="C43" s="253">
        <f t="shared" si="1"/>
        <v>0</v>
      </c>
      <c r="D43" s="253">
        <f t="shared" si="2"/>
        <v>0</v>
      </c>
      <c r="E43" s="254">
        <f t="shared" si="3"/>
        <v>0</v>
      </c>
    </row>
    <row r="44" spans="1:5" x14ac:dyDescent="0.35">
      <c r="A44" s="337">
        <v>31</v>
      </c>
      <c r="B44" s="253">
        <f t="shared" si="0"/>
        <v>0</v>
      </c>
      <c r="C44" s="253">
        <f t="shared" si="1"/>
        <v>0</v>
      </c>
      <c r="D44" s="253">
        <f t="shared" si="2"/>
        <v>0</v>
      </c>
      <c r="E44" s="254">
        <f t="shared" si="3"/>
        <v>0</v>
      </c>
    </row>
    <row r="45" spans="1:5" x14ac:dyDescent="0.35">
      <c r="A45" s="337">
        <v>32</v>
      </c>
      <c r="B45" s="253">
        <f t="shared" si="0"/>
        <v>0</v>
      </c>
      <c r="C45" s="253">
        <f t="shared" si="1"/>
        <v>0</v>
      </c>
      <c r="D45" s="253">
        <f t="shared" si="2"/>
        <v>0</v>
      </c>
      <c r="E45" s="254">
        <f t="shared" si="3"/>
        <v>0</v>
      </c>
    </row>
    <row r="46" spans="1:5" x14ac:dyDescent="0.35">
      <c r="A46" s="337">
        <v>33</v>
      </c>
      <c r="B46" s="253">
        <f t="shared" si="0"/>
        <v>0</v>
      </c>
      <c r="C46" s="253">
        <f t="shared" si="1"/>
        <v>0</v>
      </c>
      <c r="D46" s="253">
        <f t="shared" si="2"/>
        <v>0</v>
      </c>
      <c r="E46" s="254">
        <f t="shared" si="3"/>
        <v>0</v>
      </c>
    </row>
    <row r="47" spans="1:5" x14ac:dyDescent="0.35">
      <c r="A47" s="337">
        <v>34</v>
      </c>
      <c r="B47" s="253">
        <f t="shared" si="0"/>
        <v>0</v>
      </c>
      <c r="C47" s="253">
        <f t="shared" si="1"/>
        <v>0</v>
      </c>
      <c r="D47" s="253">
        <f t="shared" si="2"/>
        <v>0</v>
      </c>
      <c r="E47" s="254">
        <f t="shared" si="3"/>
        <v>0</v>
      </c>
    </row>
    <row r="48" spans="1:5" x14ac:dyDescent="0.35">
      <c r="A48" s="337">
        <v>35</v>
      </c>
      <c r="B48" s="253">
        <f t="shared" si="0"/>
        <v>0</v>
      </c>
      <c r="C48" s="253">
        <f t="shared" si="1"/>
        <v>0</v>
      </c>
      <c r="D48" s="253">
        <f t="shared" si="2"/>
        <v>0</v>
      </c>
      <c r="E48" s="254">
        <f t="shared" si="3"/>
        <v>0</v>
      </c>
    </row>
    <row r="49" spans="1:24" x14ac:dyDescent="0.35">
      <c r="A49" s="337">
        <v>36</v>
      </c>
      <c r="B49" s="253">
        <f t="shared" si="0"/>
        <v>0</v>
      </c>
      <c r="C49" s="253">
        <f t="shared" si="1"/>
        <v>0</v>
      </c>
      <c r="D49" s="253">
        <f t="shared" si="2"/>
        <v>0</v>
      </c>
      <c r="E49" s="254">
        <f t="shared" si="3"/>
        <v>0</v>
      </c>
    </row>
    <row r="50" spans="1:24" x14ac:dyDescent="0.35">
      <c r="A50" s="337">
        <v>37</v>
      </c>
      <c r="B50" s="253">
        <f t="shared" si="0"/>
        <v>0</v>
      </c>
      <c r="C50" s="253">
        <f t="shared" si="1"/>
        <v>0</v>
      </c>
      <c r="D50" s="253">
        <f t="shared" si="2"/>
        <v>0</v>
      </c>
      <c r="E50" s="254">
        <f t="shared" si="3"/>
        <v>0</v>
      </c>
    </row>
    <row r="51" spans="1:24" x14ac:dyDescent="0.35">
      <c r="A51" s="337">
        <v>38</v>
      </c>
      <c r="B51" s="253">
        <f t="shared" si="0"/>
        <v>0</v>
      </c>
      <c r="C51" s="253">
        <f t="shared" si="1"/>
        <v>0</v>
      </c>
      <c r="D51" s="253">
        <f t="shared" si="2"/>
        <v>0</v>
      </c>
      <c r="E51" s="254">
        <f t="shared" si="3"/>
        <v>0</v>
      </c>
    </row>
    <row r="52" spans="1:24" x14ac:dyDescent="0.35">
      <c r="A52" s="337">
        <v>39</v>
      </c>
      <c r="B52" s="253">
        <f t="shared" si="0"/>
        <v>0</v>
      </c>
      <c r="C52" s="253">
        <f t="shared" si="1"/>
        <v>0</v>
      </c>
      <c r="D52" s="253">
        <f t="shared" si="2"/>
        <v>0</v>
      </c>
      <c r="E52" s="254">
        <f t="shared" si="3"/>
        <v>0</v>
      </c>
    </row>
    <row r="53" spans="1:24" ht="16" thickBot="1" x14ac:dyDescent="0.4">
      <c r="A53" s="338">
        <v>40</v>
      </c>
      <c r="B53" s="255">
        <f t="shared" si="0"/>
        <v>0</v>
      </c>
      <c r="C53" s="255">
        <f t="shared" si="1"/>
        <v>0</v>
      </c>
      <c r="D53" s="255">
        <f t="shared" si="2"/>
        <v>0</v>
      </c>
      <c r="E53" s="256">
        <f t="shared" si="3"/>
        <v>0</v>
      </c>
    </row>
    <row r="56" spans="1:24" x14ac:dyDescent="0.35">
      <c r="E56" s="253">
        <f t="shared" ref="E56:X56" si="4">PMT($C$6,$C$9,$C$5,0)</f>
        <v>0</v>
      </c>
      <c r="F56" s="253">
        <f t="shared" si="4"/>
        <v>0</v>
      </c>
      <c r="G56" s="253">
        <f t="shared" si="4"/>
        <v>0</v>
      </c>
      <c r="H56" s="253">
        <f t="shared" si="4"/>
        <v>0</v>
      </c>
      <c r="I56" s="253">
        <f t="shared" si="4"/>
        <v>0</v>
      </c>
      <c r="J56" s="253">
        <f t="shared" si="4"/>
        <v>0</v>
      </c>
      <c r="K56" s="253">
        <f t="shared" si="4"/>
        <v>0</v>
      </c>
      <c r="L56" s="253">
        <f t="shared" si="4"/>
        <v>0</v>
      </c>
      <c r="M56" s="253">
        <f t="shared" si="4"/>
        <v>0</v>
      </c>
      <c r="N56" s="253">
        <f t="shared" si="4"/>
        <v>0</v>
      </c>
      <c r="O56" s="253">
        <f t="shared" si="4"/>
        <v>0</v>
      </c>
      <c r="P56" s="253">
        <f t="shared" si="4"/>
        <v>0</v>
      </c>
      <c r="Q56" s="253">
        <f t="shared" si="4"/>
        <v>0</v>
      </c>
      <c r="R56" s="253">
        <f t="shared" si="4"/>
        <v>0</v>
      </c>
      <c r="S56" s="253">
        <f t="shared" si="4"/>
        <v>0</v>
      </c>
      <c r="T56" s="253">
        <f t="shared" si="4"/>
        <v>0</v>
      </c>
      <c r="U56" s="253">
        <f t="shared" si="4"/>
        <v>0</v>
      </c>
      <c r="V56" s="253">
        <f t="shared" si="4"/>
        <v>0</v>
      </c>
      <c r="W56" s="253">
        <f t="shared" si="4"/>
        <v>0</v>
      </c>
      <c r="X56" s="253">
        <f t="shared" si="4"/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75" workbookViewId="0">
      <selection activeCell="D17" sqref="D17"/>
    </sheetView>
  </sheetViews>
  <sheetFormatPr defaultRowHeight="15.5" x14ac:dyDescent="0.35"/>
  <cols>
    <col min="1" max="1" width="41.61328125" customWidth="1"/>
    <col min="2" max="2" width="6.921875" bestFit="1" customWidth="1"/>
    <col min="3" max="3" width="12.84375" customWidth="1"/>
    <col min="4" max="4" width="12.53515625" style="63" customWidth="1"/>
    <col min="5" max="5" width="14" style="63" customWidth="1"/>
    <col min="6" max="6" width="10.61328125" style="63" customWidth="1"/>
    <col min="7" max="7" width="11.3828125" bestFit="1" customWidth="1"/>
  </cols>
  <sheetData>
    <row r="1" spans="1:13" ht="18" x14ac:dyDescent="0.4">
      <c r="A1" s="65" t="s">
        <v>171</v>
      </c>
      <c r="B1" s="37" t="s">
        <v>12</v>
      </c>
      <c r="C1" s="37" t="s">
        <v>12</v>
      </c>
      <c r="D1" s="56" t="e">
        <f>#REF!</f>
        <v>#REF!</v>
      </c>
      <c r="E1" s="56"/>
      <c r="F1" s="56"/>
      <c r="G1" s="37"/>
      <c r="H1" s="37"/>
      <c r="I1" s="37"/>
      <c r="J1" s="37" t="s">
        <v>12</v>
      </c>
      <c r="K1" s="37"/>
      <c r="L1" s="37"/>
      <c r="M1" s="38"/>
    </row>
    <row r="2" spans="1:13" x14ac:dyDescent="0.35">
      <c r="A2" s="53" t="s">
        <v>158</v>
      </c>
      <c r="B2" s="37" t="s">
        <v>12</v>
      </c>
      <c r="C2" s="37" t="s">
        <v>12</v>
      </c>
      <c r="D2" s="56" t="e">
        <f>#REF!</f>
        <v>#REF!</v>
      </c>
      <c r="E2" s="56"/>
      <c r="F2" s="56"/>
      <c r="G2" s="37"/>
      <c r="H2" s="37"/>
      <c r="I2" s="37"/>
      <c r="J2" s="37"/>
      <c r="K2" s="37"/>
      <c r="L2" s="37"/>
      <c r="M2" s="38"/>
    </row>
    <row r="3" spans="1:13" x14ac:dyDescent="0.35">
      <c r="A3" s="53" t="s">
        <v>12</v>
      </c>
      <c r="B3" s="37" t="s">
        <v>12</v>
      </c>
      <c r="C3" s="37"/>
      <c r="D3" s="56" t="e">
        <f>#REF!</f>
        <v>#REF!</v>
      </c>
      <c r="E3" s="56"/>
      <c r="F3" s="56"/>
      <c r="G3" s="37"/>
      <c r="H3" s="37"/>
      <c r="I3" s="37"/>
      <c r="J3" s="37"/>
      <c r="K3" s="37"/>
      <c r="L3" s="37"/>
      <c r="M3" s="38"/>
    </row>
    <row r="4" spans="1:13" x14ac:dyDescent="0.35">
      <c r="A4" s="37"/>
      <c r="B4" s="37"/>
      <c r="C4" s="37"/>
      <c r="D4" s="56"/>
      <c r="E4" s="56"/>
      <c r="F4" s="56"/>
      <c r="G4" s="37"/>
      <c r="H4" s="37"/>
      <c r="I4" s="37"/>
      <c r="J4" s="37"/>
      <c r="K4" s="37"/>
      <c r="L4" s="37"/>
      <c r="M4" s="38"/>
    </row>
    <row r="5" spans="1:13" x14ac:dyDescent="0.35">
      <c r="A5" s="37"/>
      <c r="B5" s="37"/>
      <c r="C5" s="37"/>
      <c r="D5" s="56"/>
      <c r="E5" s="56"/>
      <c r="F5" s="56"/>
      <c r="G5" s="37"/>
      <c r="H5" s="37"/>
      <c r="I5" s="37"/>
      <c r="J5" s="37"/>
      <c r="K5" s="37"/>
      <c r="L5" s="37"/>
      <c r="M5" s="38"/>
    </row>
    <row r="6" spans="1:13" x14ac:dyDescent="0.35">
      <c r="A6" s="37" t="s">
        <v>159</v>
      </c>
      <c r="B6" s="39" t="e">
        <f>#REF!</f>
        <v>#REF!</v>
      </c>
      <c r="C6" s="37"/>
      <c r="D6" s="56"/>
      <c r="E6" s="56"/>
      <c r="F6" s="56"/>
      <c r="G6" s="37"/>
      <c r="H6" s="37"/>
      <c r="I6" s="37" t="s">
        <v>11</v>
      </c>
      <c r="J6" s="37"/>
      <c r="K6" s="37"/>
      <c r="L6" s="40" t="e">
        <f>#REF!</f>
        <v>#REF!</v>
      </c>
      <c r="M6" s="38"/>
    </row>
    <row r="7" spans="1:13" x14ac:dyDescent="0.35">
      <c r="A7" s="37" t="s">
        <v>160</v>
      </c>
      <c r="B7" s="39" t="e">
        <f>#REF!</f>
        <v>#REF!</v>
      </c>
      <c r="C7" s="37"/>
      <c r="D7" s="56"/>
      <c r="E7" s="56"/>
      <c r="F7" s="56"/>
      <c r="G7" s="37"/>
      <c r="H7" s="37"/>
      <c r="I7" s="37" t="s">
        <v>174</v>
      </c>
      <c r="J7" s="37"/>
      <c r="K7" s="37"/>
      <c r="L7" s="40" t="e">
        <f>#REF!</f>
        <v>#REF!</v>
      </c>
      <c r="M7" s="38"/>
    </row>
    <row r="8" spans="1:13" x14ac:dyDescent="0.35">
      <c r="A8" s="32"/>
      <c r="B8" s="32"/>
      <c r="C8" s="32"/>
      <c r="D8" s="57"/>
      <c r="E8" s="57"/>
      <c r="F8" s="57"/>
      <c r="G8" s="32"/>
      <c r="H8" s="32"/>
      <c r="I8" s="42"/>
      <c r="J8" s="42"/>
      <c r="K8" s="52"/>
      <c r="L8" s="32"/>
      <c r="M8" s="36"/>
    </row>
    <row r="9" spans="1:13" x14ac:dyDescent="0.35">
      <c r="A9" s="32" t="s">
        <v>12</v>
      </c>
      <c r="B9" s="32"/>
      <c r="C9" s="41" t="s">
        <v>161</v>
      </c>
      <c r="D9" s="58" t="s">
        <v>123</v>
      </c>
      <c r="E9" s="58" t="s">
        <v>162</v>
      </c>
      <c r="F9" s="58" t="s">
        <v>163</v>
      </c>
      <c r="G9" s="51" t="s">
        <v>76</v>
      </c>
      <c r="H9" s="51" t="s">
        <v>169</v>
      </c>
      <c r="I9" s="41"/>
      <c r="J9" s="41"/>
      <c r="K9" s="42"/>
      <c r="L9" s="42"/>
      <c r="M9" s="43"/>
    </row>
    <row r="10" spans="1:13" x14ac:dyDescent="0.35">
      <c r="A10" s="32"/>
      <c r="B10" s="32"/>
      <c r="C10" s="44" t="s">
        <v>164</v>
      </c>
      <c r="D10" s="59" t="s">
        <v>164</v>
      </c>
      <c r="E10" s="59" t="s">
        <v>165</v>
      </c>
      <c r="F10" s="59" t="s">
        <v>123</v>
      </c>
      <c r="G10" s="44" t="s">
        <v>170</v>
      </c>
      <c r="H10" s="44"/>
      <c r="I10" s="44"/>
      <c r="J10" s="44"/>
      <c r="K10" s="45"/>
      <c r="L10" s="45"/>
      <c r="M10" s="46"/>
    </row>
    <row r="11" spans="1:13" x14ac:dyDescent="0.35">
      <c r="A11" s="32"/>
      <c r="B11" s="32"/>
      <c r="C11" s="32"/>
      <c r="D11" s="57"/>
      <c r="E11" s="57"/>
      <c r="F11" s="57"/>
      <c r="G11" s="32"/>
      <c r="H11" s="32"/>
      <c r="I11" s="32"/>
      <c r="J11" s="32"/>
      <c r="K11" s="32"/>
      <c r="L11" s="32"/>
      <c r="M11" s="36"/>
    </row>
    <row r="12" spans="1:13" x14ac:dyDescent="0.35">
      <c r="A12" s="32" t="s">
        <v>13</v>
      </c>
      <c r="B12" s="32"/>
      <c r="C12" s="32"/>
      <c r="D12" s="57"/>
      <c r="E12" s="57"/>
      <c r="F12" s="57"/>
      <c r="G12" s="32"/>
      <c r="H12" s="32"/>
      <c r="I12" s="32"/>
      <c r="J12" s="32"/>
      <c r="K12" s="47"/>
      <c r="L12" s="47"/>
      <c r="M12" s="47"/>
    </row>
    <row r="13" spans="1:13" x14ac:dyDescent="0.35">
      <c r="A13" s="36" t="s">
        <v>14</v>
      </c>
      <c r="B13" s="36"/>
      <c r="C13" s="33" t="e">
        <f>#REF!</f>
        <v>#REF!</v>
      </c>
      <c r="D13" s="60" t="e">
        <f>+(C13/$B$6)</f>
        <v>#REF!</v>
      </c>
      <c r="E13" s="60">
        <v>23005</v>
      </c>
      <c r="F13" s="60" t="e">
        <f>+(D13-E13)</f>
        <v>#REF!</v>
      </c>
      <c r="G13" s="54" t="e">
        <f>+(F13/E13)</f>
        <v>#REF!</v>
      </c>
      <c r="H13" s="55" t="e">
        <f>IF(G13&gt;10%,"check",IF(G13&lt;-10%,"check","within"))</f>
        <v>#REF!</v>
      </c>
      <c r="I13" s="36"/>
      <c r="J13" s="36"/>
      <c r="K13" s="47"/>
      <c r="L13" s="47"/>
      <c r="M13" s="47"/>
    </row>
    <row r="14" spans="1:13" x14ac:dyDescent="0.35">
      <c r="A14" s="36" t="s">
        <v>15</v>
      </c>
      <c r="B14" s="36"/>
      <c r="C14" s="33" t="e">
        <f>#REF!</f>
        <v>#REF!</v>
      </c>
      <c r="D14" s="60" t="e">
        <f>+(C14/$B$6)</f>
        <v>#REF!</v>
      </c>
      <c r="E14" s="60">
        <v>30.92</v>
      </c>
      <c r="F14" s="60" t="e">
        <f>+(D14-E14)</f>
        <v>#REF!</v>
      </c>
      <c r="G14" s="54" t="e">
        <f>+(F14/E14)</f>
        <v>#REF!</v>
      </c>
      <c r="H14" s="55" t="e">
        <f>IF(G14&gt;10%,"check",IF(G14&lt;-10%,"check","within"))</f>
        <v>#REF!</v>
      </c>
      <c r="I14" s="36"/>
      <c r="J14" s="36"/>
      <c r="K14" s="47"/>
      <c r="L14" s="47"/>
      <c r="M14" s="47"/>
    </row>
    <row r="15" spans="1:13" x14ac:dyDescent="0.35">
      <c r="A15" s="36" t="s">
        <v>16</v>
      </c>
      <c r="B15" s="36"/>
      <c r="C15" s="33" t="e">
        <f>#REF!</f>
        <v>#REF!</v>
      </c>
      <c r="D15" s="60" t="e">
        <f>+(C15/$B$6)</f>
        <v>#REF!</v>
      </c>
      <c r="E15" s="60">
        <v>31</v>
      </c>
      <c r="F15" s="60" t="e">
        <f>+(D15-E15)</f>
        <v>#REF!</v>
      </c>
      <c r="G15" s="54" t="e">
        <f>+(F15/E15)</f>
        <v>#REF!</v>
      </c>
      <c r="H15" s="55" t="e">
        <f>IF(G15&gt;10%,"check",IF(G15&lt;-10%,"check","within"))</f>
        <v>#REF!</v>
      </c>
      <c r="I15" s="36"/>
      <c r="J15" s="36"/>
      <c r="K15" s="47"/>
      <c r="L15" s="47"/>
      <c r="M15" s="47"/>
    </row>
    <row r="16" spans="1:13" x14ac:dyDescent="0.35">
      <c r="A16" s="36" t="s">
        <v>17</v>
      </c>
      <c r="B16" s="36"/>
      <c r="C16" s="33" t="e">
        <f>#REF!</f>
        <v>#REF!</v>
      </c>
      <c r="D16" s="60" t="e">
        <f>+(C16/$B$6)</f>
        <v>#REF!</v>
      </c>
      <c r="E16" s="60">
        <v>31</v>
      </c>
      <c r="F16" s="60" t="e">
        <f>+(D16-E16)</f>
        <v>#REF!</v>
      </c>
      <c r="G16" s="54" t="e">
        <f>+(F16/E16)</f>
        <v>#REF!</v>
      </c>
      <c r="H16" s="55" t="e">
        <f>IF(G16&gt;10%,"check",IF(G16&lt;-10%,"check","within"))</f>
        <v>#REF!</v>
      </c>
      <c r="I16" s="36"/>
      <c r="J16" s="36"/>
      <c r="K16" s="47"/>
      <c r="L16" s="47"/>
      <c r="M16" s="47"/>
    </row>
    <row r="17" spans="1:13" s="26" customFormat="1" x14ac:dyDescent="0.35">
      <c r="A17" s="32" t="s">
        <v>18</v>
      </c>
      <c r="B17" s="32"/>
      <c r="C17" s="35" t="e">
        <f>SUM(C13:C16)</f>
        <v>#REF!</v>
      </c>
      <c r="D17" s="57" t="e">
        <f>+(C17/$B$6)</f>
        <v>#REF!</v>
      </c>
      <c r="E17" s="57">
        <v>23096</v>
      </c>
      <c r="F17" s="57" t="e">
        <f>+(D17-E17)</f>
        <v>#REF!</v>
      </c>
      <c r="G17" s="54" t="e">
        <f>+(F17/E17)</f>
        <v>#REF!</v>
      </c>
      <c r="H17" s="55" t="e">
        <f>IF(G17&gt;10%,"check",IF(G17&lt;-10%,"check","within"))</f>
        <v>#REF!</v>
      </c>
      <c r="I17" s="32"/>
      <c r="J17" s="32"/>
      <c r="K17" s="47"/>
      <c r="L17" s="47"/>
      <c r="M17" s="47"/>
    </row>
    <row r="18" spans="1:13" x14ac:dyDescent="0.35">
      <c r="A18" s="36"/>
      <c r="B18" s="36"/>
      <c r="C18" s="36"/>
      <c r="D18" s="60"/>
      <c r="E18" s="60"/>
      <c r="F18" s="60"/>
      <c r="G18" s="36"/>
      <c r="H18" s="36"/>
      <c r="I18" s="36"/>
      <c r="J18" s="36"/>
      <c r="K18" s="47"/>
      <c r="L18" s="47"/>
      <c r="M18" s="47"/>
    </row>
    <row r="19" spans="1:13" x14ac:dyDescent="0.35">
      <c r="A19" s="32" t="s">
        <v>19</v>
      </c>
      <c r="B19" s="32"/>
      <c r="C19" s="32"/>
      <c r="D19" s="57"/>
      <c r="E19" s="57"/>
      <c r="F19" s="57"/>
      <c r="G19" s="32"/>
      <c r="H19" s="32"/>
      <c r="I19" s="32"/>
      <c r="J19" s="32"/>
      <c r="K19" s="47"/>
      <c r="L19" s="47"/>
      <c r="M19" s="47"/>
    </row>
    <row r="20" spans="1:13" x14ac:dyDescent="0.35">
      <c r="A20" s="36" t="s">
        <v>20</v>
      </c>
      <c r="B20" s="32"/>
      <c r="C20" s="33" t="e">
        <f>#REF!</f>
        <v>#REF!</v>
      </c>
      <c r="D20" s="60" t="e">
        <f>+(C20/$B$6)</f>
        <v>#REF!</v>
      </c>
      <c r="E20" s="60">
        <v>1159</v>
      </c>
      <c r="F20" s="60" t="e">
        <f>+(D20-E20)</f>
        <v>#REF!</v>
      </c>
      <c r="G20" s="54" t="e">
        <f>+(F20/E20)</f>
        <v>#REF!</v>
      </c>
      <c r="H20" s="55" t="e">
        <f>IF(G20&gt;10%,"check",IF(G20&lt;-10%,"check","within"))</f>
        <v>#REF!</v>
      </c>
      <c r="I20" s="32"/>
      <c r="J20" s="32"/>
      <c r="K20" s="47"/>
      <c r="L20" s="47"/>
      <c r="M20" s="47"/>
    </row>
    <row r="21" spans="1:13" x14ac:dyDescent="0.35">
      <c r="A21" s="36" t="s">
        <v>21</v>
      </c>
      <c r="B21" s="36"/>
      <c r="C21" s="33" t="e">
        <f>#REF!</f>
        <v>#REF!</v>
      </c>
      <c r="D21" s="60" t="e">
        <f>+(C21/$B$6)</f>
        <v>#REF!</v>
      </c>
      <c r="E21" s="60">
        <v>1893</v>
      </c>
      <c r="F21" s="60" t="e">
        <f>+(D21-E21)</f>
        <v>#REF!</v>
      </c>
      <c r="G21" s="54" t="e">
        <f>+(F21/E21)</f>
        <v>#REF!</v>
      </c>
      <c r="H21" s="55" t="e">
        <f>IF(G21&gt;10%,"check",IF(G21&lt;-10%,"check","within"))</f>
        <v>#REF!</v>
      </c>
      <c r="I21" s="36"/>
      <c r="J21" s="36"/>
      <c r="K21" s="47"/>
      <c r="L21" s="47"/>
      <c r="M21" s="47"/>
    </row>
    <row r="22" spans="1:13" x14ac:dyDescent="0.35">
      <c r="A22" s="36" t="s">
        <v>22</v>
      </c>
      <c r="B22" s="36"/>
      <c r="C22" s="33" t="e">
        <f>#REF!</f>
        <v>#REF!</v>
      </c>
      <c r="D22" s="60" t="e">
        <f>+(C22/$B$6)</f>
        <v>#REF!</v>
      </c>
      <c r="E22" s="60">
        <v>3280</v>
      </c>
      <c r="F22" s="60" t="e">
        <f>+(D22-E22)</f>
        <v>#REF!</v>
      </c>
      <c r="G22" s="54" t="e">
        <f>+(F22/E22)</f>
        <v>#REF!</v>
      </c>
      <c r="H22" s="55" t="e">
        <f>IF(G22&gt;10%,"check",IF(G22&lt;-10%,"check","within"))</f>
        <v>#REF!</v>
      </c>
      <c r="I22" s="36"/>
      <c r="J22" s="36"/>
      <c r="K22" s="47"/>
      <c r="L22" s="47"/>
      <c r="M22" s="47"/>
    </row>
    <row r="23" spans="1:13" x14ac:dyDescent="0.35">
      <c r="A23" s="36" t="s">
        <v>23</v>
      </c>
      <c r="B23" s="36"/>
      <c r="C23" s="36"/>
      <c r="D23" s="60"/>
      <c r="E23" s="60"/>
      <c r="F23" s="60"/>
      <c r="G23" s="36"/>
      <c r="H23" s="36"/>
      <c r="I23" s="36"/>
      <c r="J23" s="36"/>
      <c r="K23" s="47"/>
      <c r="L23" s="47"/>
      <c r="M23" s="47"/>
    </row>
    <row r="24" spans="1:13" x14ac:dyDescent="0.35">
      <c r="A24" s="36" t="s">
        <v>24</v>
      </c>
      <c r="B24" s="36" t="e">
        <f>C26/(C44-C43)</f>
        <v>#REF!</v>
      </c>
      <c r="C24" s="33" t="e">
        <f>#REF!</f>
        <v>#REF!</v>
      </c>
      <c r="D24" s="60" t="e">
        <f>+(C24/$B$6)</f>
        <v>#REF!</v>
      </c>
      <c r="E24" s="60">
        <v>1</v>
      </c>
      <c r="F24" s="57" t="e">
        <f>+(D24-E24)</f>
        <v>#REF!</v>
      </c>
      <c r="G24" s="54" t="e">
        <f>+(F24/E24)</f>
        <v>#REF!</v>
      </c>
      <c r="H24" s="55" t="e">
        <f>IF(G24&gt;10%,"check",IF(G24&lt;-10%,"check","within"))</f>
        <v>#REF!</v>
      </c>
      <c r="I24" s="36"/>
      <c r="J24" s="36"/>
      <c r="K24" s="47"/>
      <c r="L24" s="47"/>
      <c r="M24" s="47"/>
    </row>
    <row r="25" spans="1:13" x14ac:dyDescent="0.35">
      <c r="A25" s="36" t="s">
        <v>154</v>
      </c>
      <c r="B25" s="36"/>
      <c r="C25" s="33" t="e">
        <f>#REF!</f>
        <v>#REF!</v>
      </c>
      <c r="D25" s="60" t="e">
        <f>+(C25/$B$6)</f>
        <v>#REF!</v>
      </c>
      <c r="E25" s="60">
        <v>1</v>
      </c>
      <c r="F25" s="57" t="e">
        <f>+(D25-E25)</f>
        <v>#REF!</v>
      </c>
      <c r="G25" s="54" t="e">
        <f>+(F25/E25)</f>
        <v>#REF!</v>
      </c>
      <c r="H25" s="55" t="e">
        <f>IF(G25&gt;10%,"check",IF(G25&lt;-10%,"check","within"))</f>
        <v>#REF!</v>
      </c>
      <c r="I25" s="36"/>
      <c r="J25" s="36"/>
      <c r="K25" s="47"/>
      <c r="L25" s="47"/>
      <c r="M25" s="47"/>
    </row>
    <row r="26" spans="1:13" s="30" customFormat="1" x14ac:dyDescent="0.35">
      <c r="A26" s="49" t="s">
        <v>25</v>
      </c>
      <c r="B26" s="49"/>
      <c r="C26" s="64" t="e">
        <f>#REF!</f>
        <v>#REF!</v>
      </c>
      <c r="D26" s="61" t="e">
        <f>+(C26/$B$6)</f>
        <v>#REF!</v>
      </c>
      <c r="E26" s="61">
        <v>6561</v>
      </c>
      <c r="F26" s="57" t="e">
        <f>+(D26-E26)</f>
        <v>#REF!</v>
      </c>
      <c r="G26" s="54" t="e">
        <f>+(F26/E26)</f>
        <v>#REF!</v>
      </c>
      <c r="H26" s="55" t="e">
        <f>IF(G26&gt;10%,"check",IF(G26&lt;-10%,"check","within"))</f>
        <v>#REF!</v>
      </c>
      <c r="I26" s="49"/>
      <c r="J26" s="49"/>
      <c r="K26" s="50"/>
      <c r="L26" s="50"/>
      <c r="M26" s="50"/>
    </row>
    <row r="27" spans="1:13" x14ac:dyDescent="0.35">
      <c r="A27" s="32" t="s">
        <v>26</v>
      </c>
      <c r="B27" s="32"/>
      <c r="C27" s="35" t="e">
        <f>#REF!</f>
        <v>#REF!</v>
      </c>
      <c r="D27" s="60" t="e">
        <f>+(C27/$B$6)</f>
        <v>#REF!</v>
      </c>
      <c r="E27" s="57">
        <v>9613</v>
      </c>
      <c r="F27" s="57" t="e">
        <f>+(D27-E27)</f>
        <v>#REF!</v>
      </c>
      <c r="G27" s="54" t="e">
        <f>+(F27/E27)</f>
        <v>#REF!</v>
      </c>
      <c r="H27" s="55" t="e">
        <f>IF(G27&gt;10%,"check",IF(G27&lt;-10%,"check","within"))</f>
        <v>#REF!</v>
      </c>
      <c r="I27" s="32"/>
      <c r="J27" s="32"/>
      <c r="K27" s="47"/>
      <c r="L27" s="47"/>
      <c r="M27" s="47"/>
    </row>
    <row r="28" spans="1:13" x14ac:dyDescent="0.35">
      <c r="A28" s="32"/>
      <c r="B28" s="32"/>
      <c r="C28" s="32"/>
      <c r="D28" s="57"/>
      <c r="E28" s="57"/>
      <c r="F28" s="57"/>
      <c r="G28" s="32"/>
      <c r="H28" s="32"/>
      <c r="I28" s="32"/>
      <c r="J28" s="32"/>
      <c r="K28" s="47"/>
      <c r="L28" s="47"/>
      <c r="M28" s="47"/>
    </row>
    <row r="29" spans="1:13" x14ac:dyDescent="0.35">
      <c r="A29" s="32" t="s">
        <v>27</v>
      </c>
      <c r="B29" s="32"/>
      <c r="C29" s="32"/>
      <c r="D29" s="57"/>
      <c r="E29" s="57"/>
      <c r="F29" s="57"/>
      <c r="G29" s="32"/>
      <c r="H29" s="32"/>
      <c r="I29" s="32"/>
      <c r="J29" s="32"/>
      <c r="K29" s="47"/>
      <c r="L29" s="47"/>
      <c r="M29" s="47"/>
    </row>
    <row r="30" spans="1:13" x14ac:dyDescent="0.35">
      <c r="A30" s="36" t="s">
        <v>28</v>
      </c>
      <c r="B30" s="36"/>
      <c r="C30" s="33" t="e">
        <f>#REF!</f>
        <v>#REF!</v>
      </c>
      <c r="D30" s="60" t="e">
        <f t="shared" ref="D30:D44" si="0">+(C30/$B$6)</f>
        <v>#REF!</v>
      </c>
      <c r="E30" s="60">
        <v>143</v>
      </c>
      <c r="F30" s="57" t="e">
        <f t="shared" ref="F30:F44" si="1">+(D30-E30)</f>
        <v>#REF!</v>
      </c>
      <c r="G30" s="54" t="e">
        <f t="shared" ref="G30:G44" si="2">+(F30/E30)</f>
        <v>#REF!</v>
      </c>
      <c r="H30" s="55" t="e">
        <f t="shared" ref="H30:H44" si="3">IF(G30&gt;10%,"check",IF(G30&lt;-10%,"check","within"))</f>
        <v>#REF!</v>
      </c>
      <c r="I30" s="36"/>
      <c r="J30" s="36"/>
      <c r="K30" s="47"/>
      <c r="L30" s="47"/>
      <c r="M30" s="47"/>
    </row>
    <row r="31" spans="1:13" x14ac:dyDescent="0.35">
      <c r="A31" s="36" t="s">
        <v>29</v>
      </c>
      <c r="B31" s="36"/>
      <c r="C31" s="33" t="e">
        <f>#REF!</f>
        <v>#REF!</v>
      </c>
      <c r="D31" s="60" t="e">
        <f t="shared" si="0"/>
        <v>#REF!</v>
      </c>
      <c r="E31" s="60">
        <v>1</v>
      </c>
      <c r="F31" s="57" t="e">
        <f t="shared" si="1"/>
        <v>#REF!</v>
      </c>
      <c r="G31" s="54" t="e">
        <f t="shared" si="2"/>
        <v>#REF!</v>
      </c>
      <c r="H31" s="55" t="e">
        <f t="shared" si="3"/>
        <v>#REF!</v>
      </c>
      <c r="I31" s="36"/>
      <c r="J31" s="36"/>
      <c r="K31" s="48"/>
      <c r="L31" s="48"/>
      <c r="M31" s="48"/>
    </row>
    <row r="32" spans="1:13" x14ac:dyDescent="0.35">
      <c r="A32" s="36" t="s">
        <v>30</v>
      </c>
      <c r="B32" s="36"/>
      <c r="C32" s="33" t="e">
        <f>#REF!</f>
        <v>#REF!</v>
      </c>
      <c r="D32" s="60" t="e">
        <f t="shared" si="0"/>
        <v>#REF!</v>
      </c>
      <c r="E32" s="60">
        <v>525</v>
      </c>
      <c r="F32" s="57" t="e">
        <f t="shared" si="1"/>
        <v>#REF!</v>
      </c>
      <c r="G32" s="54" t="e">
        <f t="shared" si="2"/>
        <v>#REF!</v>
      </c>
      <c r="H32" s="55" t="e">
        <f t="shared" si="3"/>
        <v>#REF!</v>
      </c>
      <c r="I32" s="36"/>
      <c r="J32" s="36"/>
      <c r="K32" s="47"/>
      <c r="L32" s="47"/>
      <c r="M32" s="47"/>
    </row>
    <row r="33" spans="1:13" x14ac:dyDescent="0.35">
      <c r="A33" s="36" t="s">
        <v>31</v>
      </c>
      <c r="B33" s="36"/>
      <c r="C33" s="33" t="e">
        <f>#REF!</f>
        <v>#REF!</v>
      </c>
      <c r="D33" s="60" t="e">
        <f t="shared" si="0"/>
        <v>#REF!</v>
      </c>
      <c r="E33" s="60">
        <v>1</v>
      </c>
      <c r="F33" s="57" t="e">
        <f t="shared" si="1"/>
        <v>#REF!</v>
      </c>
      <c r="G33" s="54" t="e">
        <f t="shared" si="2"/>
        <v>#REF!</v>
      </c>
      <c r="H33" s="55" t="e">
        <f t="shared" si="3"/>
        <v>#REF!</v>
      </c>
      <c r="I33" s="36"/>
      <c r="J33" s="36"/>
      <c r="K33" s="47"/>
      <c r="L33" s="47"/>
      <c r="M33" s="47"/>
    </row>
    <row r="34" spans="1:13" x14ac:dyDescent="0.35">
      <c r="A34" s="36" t="s">
        <v>32</v>
      </c>
      <c r="B34" s="36"/>
      <c r="C34" s="33" t="e">
        <f>#REF!</f>
        <v>#REF!</v>
      </c>
      <c r="D34" s="60" t="e">
        <f t="shared" si="0"/>
        <v>#REF!</v>
      </c>
      <c r="E34" s="60">
        <v>187</v>
      </c>
      <c r="F34" s="57" t="e">
        <f t="shared" si="1"/>
        <v>#REF!</v>
      </c>
      <c r="G34" s="54" t="e">
        <f t="shared" si="2"/>
        <v>#REF!</v>
      </c>
      <c r="H34" s="55" t="e">
        <f t="shared" si="3"/>
        <v>#REF!</v>
      </c>
      <c r="I34" s="36"/>
      <c r="J34" s="36"/>
      <c r="K34" s="47"/>
      <c r="L34" s="47"/>
      <c r="M34" s="47"/>
    </row>
    <row r="35" spans="1:13" x14ac:dyDescent="0.35">
      <c r="A35" s="36" t="s">
        <v>33</v>
      </c>
      <c r="B35" s="36"/>
      <c r="C35" s="33" t="e">
        <f>#REF!</f>
        <v>#REF!</v>
      </c>
      <c r="D35" s="60" t="e">
        <f t="shared" si="0"/>
        <v>#REF!</v>
      </c>
      <c r="E35" s="60">
        <v>1</v>
      </c>
      <c r="F35" s="57" t="e">
        <f t="shared" si="1"/>
        <v>#REF!</v>
      </c>
      <c r="G35" s="54" t="e">
        <f t="shared" si="2"/>
        <v>#REF!</v>
      </c>
      <c r="H35" s="55" t="e">
        <f t="shared" si="3"/>
        <v>#REF!</v>
      </c>
      <c r="I35" s="36"/>
      <c r="J35" s="36"/>
      <c r="K35" s="47"/>
      <c r="L35" s="47"/>
      <c r="M35" s="47"/>
    </row>
    <row r="36" spans="1:13" x14ac:dyDescent="0.35">
      <c r="A36" s="36" t="s">
        <v>34</v>
      </c>
      <c r="B36" s="36"/>
      <c r="C36" s="33" t="e">
        <f>#REF!</f>
        <v>#REF!</v>
      </c>
      <c r="D36" s="60" t="e">
        <f t="shared" si="0"/>
        <v>#REF!</v>
      </c>
      <c r="E36" s="60">
        <v>100631</v>
      </c>
      <c r="F36" s="57" t="e">
        <f t="shared" si="1"/>
        <v>#REF!</v>
      </c>
      <c r="G36" s="54" t="e">
        <f t="shared" si="2"/>
        <v>#REF!</v>
      </c>
      <c r="H36" s="55" t="e">
        <f t="shared" si="3"/>
        <v>#REF!</v>
      </c>
      <c r="I36" s="36"/>
      <c r="J36" s="36"/>
      <c r="K36" s="47"/>
      <c r="L36" s="47"/>
      <c r="M36" s="47"/>
    </row>
    <row r="37" spans="1:13" x14ac:dyDescent="0.35">
      <c r="A37" s="36" t="s">
        <v>25</v>
      </c>
      <c r="B37" s="36"/>
      <c r="C37" s="33" t="e">
        <f>#REF!</f>
        <v>#REF!</v>
      </c>
      <c r="D37" s="60" t="e">
        <f t="shared" si="0"/>
        <v>#REF!</v>
      </c>
      <c r="E37" s="60">
        <f>SUM(E30:E36)</f>
        <v>101489</v>
      </c>
      <c r="F37" s="57" t="e">
        <f t="shared" si="1"/>
        <v>#REF!</v>
      </c>
      <c r="G37" s="54" t="e">
        <f t="shared" si="2"/>
        <v>#REF!</v>
      </c>
      <c r="H37" s="55" t="e">
        <f t="shared" si="3"/>
        <v>#REF!</v>
      </c>
      <c r="I37" s="36"/>
      <c r="J37" s="36"/>
      <c r="K37" s="47"/>
      <c r="L37" s="47"/>
      <c r="M37" s="47"/>
    </row>
    <row r="38" spans="1:13" x14ac:dyDescent="0.35">
      <c r="A38" s="36" t="s">
        <v>35</v>
      </c>
      <c r="B38" s="36"/>
      <c r="C38" s="33" t="e">
        <f>#REF!</f>
        <v>#REF!</v>
      </c>
      <c r="D38" s="60" t="e">
        <f t="shared" si="0"/>
        <v>#REF!</v>
      </c>
      <c r="E38" s="60">
        <v>10704</v>
      </c>
      <c r="F38" s="57" t="e">
        <f t="shared" si="1"/>
        <v>#REF!</v>
      </c>
      <c r="G38" s="54" t="e">
        <f t="shared" si="2"/>
        <v>#REF!</v>
      </c>
      <c r="H38" s="55" t="e">
        <f t="shared" si="3"/>
        <v>#REF!</v>
      </c>
      <c r="I38" s="36"/>
      <c r="J38" s="36"/>
      <c r="K38" s="47"/>
      <c r="L38" s="47"/>
      <c r="M38" s="47"/>
    </row>
    <row r="39" spans="1:13" x14ac:dyDescent="0.35">
      <c r="A39" s="49" t="s">
        <v>25</v>
      </c>
      <c r="B39" s="49"/>
      <c r="C39" s="33" t="e">
        <f>#REF!</f>
        <v>#REF!</v>
      </c>
      <c r="D39" s="60" t="e">
        <f t="shared" si="0"/>
        <v>#REF!</v>
      </c>
      <c r="E39" s="61">
        <f>+(E36+E38)</f>
        <v>111335</v>
      </c>
      <c r="F39" s="57" t="e">
        <f t="shared" si="1"/>
        <v>#REF!</v>
      </c>
      <c r="G39" s="54" t="e">
        <f t="shared" si="2"/>
        <v>#REF!</v>
      </c>
      <c r="H39" s="55" t="e">
        <f t="shared" si="3"/>
        <v>#REF!</v>
      </c>
      <c r="I39" s="49"/>
      <c r="J39" s="49"/>
      <c r="K39" s="50"/>
      <c r="L39" s="50"/>
      <c r="M39" s="50"/>
    </row>
    <row r="40" spans="1:13" x14ac:dyDescent="0.35">
      <c r="A40" s="36" t="s">
        <v>36</v>
      </c>
      <c r="B40" s="36"/>
      <c r="C40" s="33" t="e">
        <f>#REF!</f>
        <v>#REF!</v>
      </c>
      <c r="D40" s="60" t="e">
        <f t="shared" si="0"/>
        <v>#REF!</v>
      </c>
      <c r="E40" s="60">
        <v>1858</v>
      </c>
      <c r="F40" s="57" t="e">
        <f t="shared" si="1"/>
        <v>#REF!</v>
      </c>
      <c r="G40" s="54" t="e">
        <f t="shared" si="2"/>
        <v>#REF!</v>
      </c>
      <c r="H40" s="55" t="e">
        <f t="shared" si="3"/>
        <v>#REF!</v>
      </c>
      <c r="I40" s="36"/>
      <c r="J40" s="36"/>
      <c r="K40" s="47"/>
      <c r="L40" s="47"/>
      <c r="M40" s="47"/>
    </row>
    <row r="41" spans="1:13" x14ac:dyDescent="0.35">
      <c r="A41" s="49" t="s">
        <v>37</v>
      </c>
      <c r="B41" s="49"/>
      <c r="C41" s="33" t="e">
        <f>#REF!</f>
        <v>#REF!</v>
      </c>
      <c r="D41" s="60" t="e">
        <f t="shared" si="0"/>
        <v>#REF!</v>
      </c>
      <c r="E41" s="61">
        <v>1</v>
      </c>
      <c r="F41" s="57" t="e">
        <f t="shared" si="1"/>
        <v>#REF!</v>
      </c>
      <c r="G41" s="54" t="e">
        <f t="shared" si="2"/>
        <v>#REF!</v>
      </c>
      <c r="H41" s="55" t="e">
        <f t="shared" si="3"/>
        <v>#REF!</v>
      </c>
      <c r="I41" s="49"/>
      <c r="J41" s="49"/>
      <c r="K41" s="50"/>
      <c r="L41" s="50"/>
      <c r="M41" s="50"/>
    </row>
    <row r="42" spans="1:13" x14ac:dyDescent="0.35">
      <c r="A42" s="36" t="s">
        <v>38</v>
      </c>
      <c r="B42" s="36"/>
      <c r="C42" s="33" t="e">
        <f>#REF!</f>
        <v>#REF!</v>
      </c>
      <c r="D42" s="60" t="e">
        <f t="shared" si="0"/>
        <v>#REF!</v>
      </c>
      <c r="E42" s="60">
        <f>+(E39+E40+E41)</f>
        <v>113194</v>
      </c>
      <c r="F42" s="57" t="e">
        <f t="shared" si="1"/>
        <v>#REF!</v>
      </c>
      <c r="G42" s="54" t="e">
        <f t="shared" si="2"/>
        <v>#REF!</v>
      </c>
      <c r="H42" s="55" t="e">
        <f t="shared" si="3"/>
        <v>#REF!</v>
      </c>
      <c r="I42" s="36"/>
      <c r="J42" s="36"/>
      <c r="K42" s="47"/>
      <c r="L42" s="47"/>
      <c r="M42" s="47"/>
    </row>
    <row r="43" spans="1:13" x14ac:dyDescent="0.35">
      <c r="A43" s="36" t="s">
        <v>39</v>
      </c>
      <c r="B43" s="36"/>
      <c r="C43" s="33" t="e">
        <f>#REF!</f>
        <v>#REF!</v>
      </c>
      <c r="D43" s="60" t="e">
        <f t="shared" si="0"/>
        <v>#REF!</v>
      </c>
      <c r="E43" s="60">
        <v>3404</v>
      </c>
      <c r="F43" s="57" t="e">
        <f t="shared" si="1"/>
        <v>#REF!</v>
      </c>
      <c r="G43" s="54" t="e">
        <f t="shared" si="2"/>
        <v>#REF!</v>
      </c>
      <c r="H43" s="55" t="e">
        <f t="shared" si="3"/>
        <v>#REF!</v>
      </c>
      <c r="I43" s="36"/>
      <c r="J43" s="36"/>
      <c r="K43" s="47"/>
      <c r="L43" s="47"/>
      <c r="M43" s="47"/>
    </row>
    <row r="44" spans="1:13" s="26" customFormat="1" x14ac:dyDescent="0.35">
      <c r="A44" s="32" t="s">
        <v>40</v>
      </c>
      <c r="B44" s="32"/>
      <c r="C44" s="35" t="e">
        <f>#REF!</f>
        <v>#REF!</v>
      </c>
      <c r="D44" s="57" t="e">
        <f t="shared" si="0"/>
        <v>#REF!</v>
      </c>
      <c r="E44" s="57">
        <v>117387</v>
      </c>
      <c r="F44" s="57" t="e">
        <f t="shared" si="1"/>
        <v>#REF!</v>
      </c>
      <c r="G44" s="54" t="e">
        <f t="shared" si="2"/>
        <v>#REF!</v>
      </c>
      <c r="H44" s="55" t="e">
        <f t="shared" si="3"/>
        <v>#REF!</v>
      </c>
      <c r="I44" s="32"/>
      <c r="J44" s="32"/>
      <c r="K44" s="47"/>
      <c r="L44" s="47"/>
      <c r="M44" s="47"/>
    </row>
    <row r="45" spans="1:13" x14ac:dyDescent="0.35">
      <c r="A45" s="36"/>
      <c r="B45" s="36"/>
      <c r="C45" s="36"/>
      <c r="D45" s="60"/>
      <c r="E45" s="60"/>
      <c r="F45" s="60"/>
      <c r="G45" s="36"/>
      <c r="H45" s="36"/>
      <c r="I45" s="36"/>
      <c r="J45" s="36"/>
      <c r="K45" s="47"/>
      <c r="L45" s="47"/>
      <c r="M45" s="47"/>
    </row>
    <row r="46" spans="1:13" x14ac:dyDescent="0.35">
      <c r="A46" s="32" t="s">
        <v>41</v>
      </c>
      <c r="B46" s="32"/>
      <c r="C46" s="32"/>
      <c r="D46" s="57"/>
      <c r="E46" s="57"/>
      <c r="F46" s="57"/>
      <c r="G46" s="32"/>
      <c r="H46" s="32"/>
      <c r="I46" s="32"/>
      <c r="J46" s="32"/>
      <c r="K46" s="47"/>
      <c r="L46" s="47"/>
      <c r="M46" s="47"/>
    </row>
    <row r="47" spans="1:13" x14ac:dyDescent="0.35">
      <c r="A47" s="36" t="s">
        <v>42</v>
      </c>
      <c r="B47" s="36"/>
      <c r="C47" s="33" t="e">
        <f>#REF!</f>
        <v>#REF!</v>
      </c>
      <c r="D47" s="60" t="e">
        <f t="shared" ref="D47:D59" si="4">+(C47/$B$6)</f>
        <v>#REF!</v>
      </c>
      <c r="E47" s="60">
        <v>12463</v>
      </c>
      <c r="F47" s="57" t="e">
        <f t="shared" ref="F47:F59" si="5">+(D47-E47)</f>
        <v>#REF!</v>
      </c>
      <c r="G47" s="54" t="e">
        <f t="shared" ref="G47:G59" si="6">+(F47/E47)</f>
        <v>#REF!</v>
      </c>
      <c r="H47" s="55" t="e">
        <f t="shared" ref="H47:H59" si="7">IF(G47&gt;10%,"check",IF(G47&lt;-10%,"check","within"))</f>
        <v>#REF!</v>
      </c>
      <c r="I47" s="36"/>
      <c r="J47" s="36"/>
      <c r="K47" s="47"/>
      <c r="L47" s="47"/>
      <c r="M47" s="47"/>
    </row>
    <row r="48" spans="1:13" x14ac:dyDescent="0.35">
      <c r="A48" s="36" t="s">
        <v>43</v>
      </c>
      <c r="B48" s="36"/>
      <c r="C48" s="33" t="e">
        <f>#REF!</f>
        <v>#REF!</v>
      </c>
      <c r="D48" s="60" t="e">
        <f t="shared" si="4"/>
        <v>#REF!</v>
      </c>
      <c r="E48" s="60">
        <v>1</v>
      </c>
      <c r="F48" s="57" t="e">
        <f t="shared" si="5"/>
        <v>#REF!</v>
      </c>
      <c r="G48" s="54" t="e">
        <f t="shared" si="6"/>
        <v>#REF!</v>
      </c>
      <c r="H48" s="55" t="e">
        <f t="shared" si="7"/>
        <v>#REF!</v>
      </c>
      <c r="I48" s="36"/>
      <c r="J48" s="36"/>
      <c r="K48" s="47"/>
      <c r="L48" s="47"/>
      <c r="M48" s="47"/>
    </row>
    <row r="49" spans="1:13" x14ac:dyDescent="0.35">
      <c r="A49" s="32" t="s">
        <v>25</v>
      </c>
      <c r="B49" s="32"/>
      <c r="C49" s="33" t="e">
        <f>#REF!</f>
        <v>#REF!</v>
      </c>
      <c r="D49" s="60" t="e">
        <f t="shared" si="4"/>
        <v>#REF!</v>
      </c>
      <c r="E49" s="57">
        <f>SUM(E47:E48)</f>
        <v>12464</v>
      </c>
      <c r="F49" s="57" t="e">
        <f t="shared" si="5"/>
        <v>#REF!</v>
      </c>
      <c r="G49" s="54" t="e">
        <f t="shared" si="6"/>
        <v>#REF!</v>
      </c>
      <c r="H49" s="55" t="e">
        <f t="shared" si="7"/>
        <v>#REF!</v>
      </c>
      <c r="I49" s="32"/>
      <c r="J49" s="32"/>
      <c r="K49" s="47"/>
      <c r="L49" s="47"/>
      <c r="M49" s="47"/>
    </row>
    <row r="50" spans="1:13" x14ac:dyDescent="0.35">
      <c r="A50" s="36" t="s">
        <v>44</v>
      </c>
      <c r="B50" s="36"/>
      <c r="C50" s="33" t="e">
        <f>#REF!</f>
        <v>#REF!</v>
      </c>
      <c r="D50" s="60" t="e">
        <f t="shared" si="4"/>
        <v>#REF!</v>
      </c>
      <c r="E50" s="60">
        <v>490</v>
      </c>
      <c r="F50" s="57" t="e">
        <f t="shared" si="5"/>
        <v>#REF!</v>
      </c>
      <c r="G50" s="54" t="e">
        <f t="shared" si="6"/>
        <v>#REF!</v>
      </c>
      <c r="H50" s="55" t="e">
        <f t="shared" si="7"/>
        <v>#REF!</v>
      </c>
      <c r="I50" s="36"/>
      <c r="J50" s="36"/>
      <c r="K50" s="47"/>
      <c r="L50" s="47"/>
      <c r="M50" s="47"/>
    </row>
    <row r="51" spans="1:13" x14ac:dyDescent="0.35">
      <c r="A51" s="36" t="s">
        <v>45</v>
      </c>
      <c r="B51" s="36"/>
      <c r="C51" s="33" t="e">
        <f>#REF!</f>
        <v>#REF!</v>
      </c>
      <c r="D51" s="60" t="e">
        <f t="shared" si="4"/>
        <v>#REF!</v>
      </c>
      <c r="E51" s="60">
        <v>541</v>
      </c>
      <c r="F51" s="57" t="e">
        <f t="shared" si="5"/>
        <v>#REF!</v>
      </c>
      <c r="G51" s="54" t="e">
        <f t="shared" si="6"/>
        <v>#REF!</v>
      </c>
      <c r="H51" s="55" t="e">
        <f t="shared" si="7"/>
        <v>#REF!</v>
      </c>
      <c r="I51" s="36"/>
      <c r="J51" s="36"/>
      <c r="K51" s="47"/>
      <c r="L51" s="47"/>
      <c r="M51" s="47"/>
    </row>
    <row r="52" spans="1:13" x14ac:dyDescent="0.35">
      <c r="A52" s="36" t="s">
        <v>46</v>
      </c>
      <c r="B52" s="36"/>
      <c r="C52" s="33" t="e">
        <f>#REF!</f>
        <v>#REF!</v>
      </c>
      <c r="D52" s="60" t="e">
        <f t="shared" si="4"/>
        <v>#REF!</v>
      </c>
      <c r="E52" s="60">
        <v>863</v>
      </c>
      <c r="F52" s="57" t="e">
        <f t="shared" si="5"/>
        <v>#REF!</v>
      </c>
      <c r="G52" s="54" t="e">
        <f t="shared" si="6"/>
        <v>#REF!</v>
      </c>
      <c r="H52" s="55" t="e">
        <f t="shared" si="7"/>
        <v>#REF!</v>
      </c>
      <c r="I52" s="36"/>
      <c r="J52" s="36"/>
      <c r="K52" s="47"/>
      <c r="L52" s="47"/>
      <c r="M52" s="47"/>
    </row>
    <row r="53" spans="1:13" x14ac:dyDescent="0.35">
      <c r="A53" s="36" t="s">
        <v>47</v>
      </c>
      <c r="B53" s="36"/>
      <c r="C53" s="33" t="e">
        <f>#REF!</f>
        <v>#REF!</v>
      </c>
      <c r="D53" s="60" t="e">
        <f t="shared" si="4"/>
        <v>#REF!</v>
      </c>
      <c r="E53" s="60">
        <v>297</v>
      </c>
      <c r="F53" s="57" t="e">
        <f t="shared" si="5"/>
        <v>#REF!</v>
      </c>
      <c r="G53" s="54" t="e">
        <f t="shared" si="6"/>
        <v>#REF!</v>
      </c>
      <c r="H53" s="55" t="e">
        <f t="shared" si="7"/>
        <v>#REF!</v>
      </c>
      <c r="I53" s="36"/>
      <c r="J53" s="36"/>
      <c r="K53" s="47"/>
      <c r="L53" s="47"/>
      <c r="M53" s="47"/>
    </row>
    <row r="54" spans="1:13" x14ac:dyDescent="0.35">
      <c r="A54" s="36" t="s">
        <v>48</v>
      </c>
      <c r="B54" s="36"/>
      <c r="C54" s="33" t="e">
        <f>#REF!</f>
        <v>#REF!</v>
      </c>
      <c r="D54" s="60" t="e">
        <f t="shared" si="4"/>
        <v>#REF!</v>
      </c>
      <c r="E54" s="60">
        <v>533.5</v>
      </c>
      <c r="F54" s="57" t="e">
        <f t="shared" si="5"/>
        <v>#REF!</v>
      </c>
      <c r="G54" s="54" t="e">
        <f t="shared" si="6"/>
        <v>#REF!</v>
      </c>
      <c r="H54" s="55" t="e">
        <f t="shared" si="7"/>
        <v>#REF!</v>
      </c>
      <c r="I54" s="36"/>
      <c r="J54" s="36"/>
      <c r="K54" s="47"/>
      <c r="L54" s="47"/>
      <c r="M54" s="47"/>
    </row>
    <row r="55" spans="1:13" x14ac:dyDescent="0.35">
      <c r="A55" s="36" t="s">
        <v>49</v>
      </c>
      <c r="B55" s="36"/>
      <c r="C55" s="33" t="e">
        <f>#REF!</f>
        <v>#REF!</v>
      </c>
      <c r="D55" s="60" t="e">
        <f t="shared" si="4"/>
        <v>#REF!</v>
      </c>
      <c r="E55" s="60">
        <v>534</v>
      </c>
      <c r="F55" s="57" t="e">
        <f t="shared" si="5"/>
        <v>#REF!</v>
      </c>
      <c r="G55" s="54" t="e">
        <f t="shared" si="6"/>
        <v>#REF!</v>
      </c>
      <c r="H55" s="55" t="e">
        <f t="shared" si="7"/>
        <v>#REF!</v>
      </c>
      <c r="I55" s="36"/>
      <c r="J55" s="36"/>
      <c r="K55" s="47"/>
      <c r="L55" s="47"/>
      <c r="M55" s="47"/>
    </row>
    <row r="56" spans="1:13" x14ac:dyDescent="0.35">
      <c r="A56" s="36" t="s">
        <v>50</v>
      </c>
      <c r="B56" s="36"/>
      <c r="C56" s="33" t="e">
        <f>#REF!</f>
        <v>#REF!</v>
      </c>
      <c r="D56" s="60" t="e">
        <f t="shared" si="4"/>
        <v>#REF!</v>
      </c>
      <c r="E56" s="60">
        <v>215</v>
      </c>
      <c r="F56" s="57" t="e">
        <f t="shared" si="5"/>
        <v>#REF!</v>
      </c>
      <c r="G56" s="54" t="e">
        <f t="shared" si="6"/>
        <v>#REF!</v>
      </c>
      <c r="H56" s="55" t="e">
        <f t="shared" si="7"/>
        <v>#REF!</v>
      </c>
      <c r="I56" s="36"/>
      <c r="J56" s="36"/>
      <c r="K56" s="47"/>
      <c r="L56" s="47"/>
      <c r="M56" s="47"/>
    </row>
    <row r="57" spans="1:13" x14ac:dyDescent="0.35">
      <c r="A57" s="36" t="s">
        <v>51</v>
      </c>
      <c r="B57" s="36"/>
      <c r="C57" s="33" t="e">
        <f>#REF!</f>
        <v>#REF!</v>
      </c>
      <c r="D57" s="60" t="e">
        <f t="shared" si="4"/>
        <v>#REF!</v>
      </c>
      <c r="E57" s="60">
        <v>1</v>
      </c>
      <c r="F57" s="57" t="e">
        <f t="shared" si="5"/>
        <v>#REF!</v>
      </c>
      <c r="G57" s="54" t="e">
        <f t="shared" si="6"/>
        <v>#REF!</v>
      </c>
      <c r="H57" s="55" t="e">
        <f t="shared" si="7"/>
        <v>#REF!</v>
      </c>
      <c r="I57" s="36"/>
      <c r="J57" s="36"/>
      <c r="K57" s="47"/>
      <c r="L57" s="47"/>
      <c r="M57" s="47"/>
    </row>
    <row r="58" spans="1:13" x14ac:dyDescent="0.35">
      <c r="A58" s="36" t="s">
        <v>52</v>
      </c>
      <c r="B58" s="36"/>
      <c r="C58" s="33" t="e">
        <f>#REF!</f>
        <v>#REF!</v>
      </c>
      <c r="D58" s="60" t="e">
        <f t="shared" si="4"/>
        <v>#REF!</v>
      </c>
      <c r="E58" s="60">
        <v>882</v>
      </c>
      <c r="F58" s="57" t="e">
        <f t="shared" si="5"/>
        <v>#REF!</v>
      </c>
      <c r="G58" s="54" t="e">
        <f t="shared" si="6"/>
        <v>#REF!</v>
      </c>
      <c r="H58" s="55" t="e">
        <f t="shared" si="7"/>
        <v>#REF!</v>
      </c>
      <c r="I58" s="36"/>
      <c r="J58" s="36"/>
      <c r="K58" s="47"/>
      <c r="L58" s="47"/>
      <c r="M58" s="47"/>
    </row>
    <row r="59" spans="1:13" x14ac:dyDescent="0.35">
      <c r="A59" s="32" t="s">
        <v>53</v>
      </c>
      <c r="B59" s="32"/>
      <c r="C59" s="35" t="e">
        <f>#REF!</f>
        <v>#REF!</v>
      </c>
      <c r="D59" s="60" t="e">
        <f t="shared" si="4"/>
        <v>#REF!</v>
      </c>
      <c r="E59" s="57">
        <v>17817</v>
      </c>
      <c r="F59" s="57" t="e">
        <f t="shared" si="5"/>
        <v>#REF!</v>
      </c>
      <c r="G59" s="54" t="e">
        <f t="shared" si="6"/>
        <v>#REF!</v>
      </c>
      <c r="H59" s="55" t="e">
        <f t="shared" si="7"/>
        <v>#REF!</v>
      </c>
      <c r="I59" s="32"/>
      <c r="J59" s="32"/>
      <c r="K59" s="47"/>
      <c r="L59" s="47"/>
      <c r="M59" s="47"/>
    </row>
    <row r="60" spans="1:13" x14ac:dyDescent="0.35">
      <c r="A60" s="36"/>
      <c r="B60" s="36"/>
      <c r="C60" s="36"/>
      <c r="D60" s="60"/>
      <c r="E60" s="60"/>
      <c r="F60" s="60"/>
      <c r="G60" s="36"/>
      <c r="H60" s="36"/>
      <c r="I60" s="36"/>
      <c r="J60" s="36"/>
      <c r="K60" s="47"/>
      <c r="L60" s="47"/>
      <c r="M60" s="47"/>
    </row>
    <row r="61" spans="1:13" x14ac:dyDescent="0.35">
      <c r="A61" s="32" t="s">
        <v>54</v>
      </c>
      <c r="B61" s="32"/>
      <c r="C61" s="32"/>
      <c r="D61" s="57"/>
      <c r="E61" s="57"/>
      <c r="F61" s="57"/>
      <c r="G61" s="32"/>
      <c r="H61" s="32"/>
      <c r="I61" s="32"/>
      <c r="J61" s="32"/>
      <c r="K61" s="47"/>
      <c r="L61" s="47"/>
      <c r="M61" s="47"/>
    </row>
    <row r="62" spans="1:13" x14ac:dyDescent="0.35">
      <c r="A62" s="36" t="s">
        <v>55</v>
      </c>
      <c r="B62" s="32"/>
      <c r="C62" s="33" t="e">
        <f>#REF!</f>
        <v>#REF!</v>
      </c>
      <c r="D62" s="60" t="e">
        <f>+(C62/$B$6)</f>
        <v>#REF!</v>
      </c>
      <c r="E62" s="60">
        <v>1094</v>
      </c>
      <c r="F62" s="57" t="e">
        <f>+(D62-E62)</f>
        <v>#REF!</v>
      </c>
      <c r="G62" s="54" t="e">
        <f>+(F62/E62)</f>
        <v>#REF!</v>
      </c>
      <c r="H62" s="55" t="e">
        <f>IF(G62&gt;10%,"check",IF(G62&lt;-10%,"check","within"))</f>
        <v>#REF!</v>
      </c>
      <c r="I62" s="32"/>
      <c r="J62" s="32"/>
      <c r="K62" s="47"/>
      <c r="L62" s="47"/>
      <c r="M62" s="47"/>
    </row>
    <row r="63" spans="1:13" x14ac:dyDescent="0.35">
      <c r="A63" s="36" t="s">
        <v>56</v>
      </c>
      <c r="B63" s="36"/>
      <c r="C63" s="33" t="e">
        <f>#REF!</f>
        <v>#REF!</v>
      </c>
      <c r="D63" s="60" t="e">
        <f>+(C63/$B$6)</f>
        <v>#REF!</v>
      </c>
      <c r="E63" s="60"/>
      <c r="F63" s="57" t="e">
        <f>+(D63-E63)</f>
        <v>#REF!</v>
      </c>
      <c r="G63" s="54" t="e">
        <f>+(F63/E63)</f>
        <v>#REF!</v>
      </c>
      <c r="H63" s="55" t="e">
        <f>IF(G63&gt;10%,"check",IF(G63&lt;-10%,"check","within"))</f>
        <v>#REF!</v>
      </c>
      <c r="I63" s="36"/>
      <c r="J63" s="36"/>
      <c r="K63" s="47"/>
      <c r="L63" s="47"/>
      <c r="M63" s="47"/>
    </row>
    <row r="64" spans="1:13" x14ac:dyDescent="0.35">
      <c r="A64" s="36" t="s">
        <v>57</v>
      </c>
      <c r="B64" s="36"/>
      <c r="C64" s="33" t="e">
        <f>#REF!</f>
        <v>#REF!</v>
      </c>
      <c r="D64" s="60" t="e">
        <f>+(C64/$B$6)</f>
        <v>#REF!</v>
      </c>
      <c r="E64" s="60">
        <v>4358</v>
      </c>
      <c r="F64" s="57" t="e">
        <f>+(D64-E64)</f>
        <v>#REF!</v>
      </c>
      <c r="G64" s="54" t="e">
        <f>+(F64/E64)</f>
        <v>#REF!</v>
      </c>
      <c r="H64" s="55" t="e">
        <f>IF(G64&gt;10%,"check",IF(G64&lt;-10%,"check","within"))</f>
        <v>#REF!</v>
      </c>
      <c r="I64" s="36"/>
      <c r="J64" s="36"/>
      <c r="K64" s="47"/>
      <c r="L64" s="47"/>
      <c r="M64" s="47"/>
    </row>
    <row r="65" spans="1:13" x14ac:dyDescent="0.35">
      <c r="A65" s="36" t="s">
        <v>58</v>
      </c>
      <c r="B65" s="32"/>
      <c r="C65" s="33" t="e">
        <f>#REF!</f>
        <v>#REF!</v>
      </c>
      <c r="D65" s="60" t="e">
        <f>+(C65/$B$6)</f>
        <v>#REF!</v>
      </c>
      <c r="E65" s="60">
        <v>1</v>
      </c>
      <c r="F65" s="57" t="e">
        <f>+(D65-E65)</f>
        <v>#REF!</v>
      </c>
      <c r="G65" s="54" t="e">
        <f>+(F65/E65)</f>
        <v>#REF!</v>
      </c>
      <c r="H65" s="55" t="e">
        <f>IF(G65&gt;10%,"check",IF(G65&lt;-10%,"check","within"))</f>
        <v>#REF!</v>
      </c>
      <c r="I65" s="32"/>
      <c r="J65" s="32"/>
      <c r="K65" s="47"/>
      <c r="L65" s="47"/>
      <c r="M65" s="47"/>
    </row>
    <row r="66" spans="1:13" s="26" customFormat="1" x14ac:dyDescent="0.35">
      <c r="A66" s="32" t="s">
        <v>59</v>
      </c>
      <c r="B66" s="32"/>
      <c r="C66" s="35" t="e">
        <f>#REF!</f>
        <v>#REF!</v>
      </c>
      <c r="D66" s="57" t="e">
        <f>+(C66/$B$6)</f>
        <v>#REF!</v>
      </c>
      <c r="E66" s="57">
        <v>5540</v>
      </c>
      <c r="F66" s="57" t="e">
        <f>+(D66-E66)</f>
        <v>#REF!</v>
      </c>
      <c r="G66" s="54" t="e">
        <f>+(F66/E66)</f>
        <v>#REF!</v>
      </c>
      <c r="H66" s="55" t="e">
        <f>IF(G66&gt;10%,"check",IF(G66&lt;-10%,"check","within"))</f>
        <v>#REF!</v>
      </c>
      <c r="I66" s="32"/>
      <c r="J66" s="32"/>
      <c r="K66" s="47"/>
      <c r="L66" s="47"/>
      <c r="M66" s="47"/>
    </row>
    <row r="67" spans="1:13" x14ac:dyDescent="0.35">
      <c r="A67" s="36"/>
      <c r="B67" s="36"/>
      <c r="C67" s="36"/>
      <c r="D67" s="60"/>
      <c r="E67" s="60"/>
      <c r="F67" s="60"/>
      <c r="G67" s="36"/>
      <c r="H67" s="36"/>
      <c r="I67" s="36"/>
      <c r="J67" s="36"/>
      <c r="K67" s="47"/>
      <c r="L67" s="47"/>
      <c r="M67" s="47"/>
    </row>
    <row r="68" spans="1:13" x14ac:dyDescent="0.35">
      <c r="A68" s="32" t="s">
        <v>60</v>
      </c>
      <c r="B68" s="32"/>
      <c r="C68" s="32"/>
      <c r="D68" s="57"/>
      <c r="E68" s="57"/>
      <c r="F68" s="57"/>
      <c r="G68" s="32"/>
      <c r="H68" s="32"/>
      <c r="I68" s="32"/>
      <c r="J68" s="32"/>
      <c r="K68" s="47"/>
      <c r="L68" s="47"/>
      <c r="M68" s="47"/>
    </row>
    <row r="69" spans="1:13" x14ac:dyDescent="0.35">
      <c r="A69" s="36" t="s">
        <v>61</v>
      </c>
      <c r="B69" s="36"/>
      <c r="C69" s="33" t="e">
        <f>#REF!</f>
        <v>#REF!</v>
      </c>
      <c r="D69" s="60" t="e">
        <f t="shared" ref="D69:D78" si="8">+(C69/$B$6)</f>
        <v>#REF!</v>
      </c>
      <c r="E69" s="60">
        <v>8110</v>
      </c>
      <c r="F69" s="57" t="e">
        <f t="shared" ref="F69:F78" si="9">+(D69-E69)</f>
        <v>#REF!</v>
      </c>
      <c r="G69" s="54" t="e">
        <f t="shared" ref="G69:G78" si="10">+(F69/E69)</f>
        <v>#REF!</v>
      </c>
      <c r="H69" s="55" t="e">
        <f t="shared" ref="H69:H78" si="11">IF(G69&gt;10%,"check",IF(G69&lt;-10%,"check","within"))</f>
        <v>#REF!</v>
      </c>
      <c r="I69" s="36"/>
      <c r="J69" s="36"/>
      <c r="K69" s="47"/>
      <c r="L69" s="47"/>
      <c r="M69" s="47"/>
    </row>
    <row r="70" spans="1:13" x14ac:dyDescent="0.35">
      <c r="A70" s="36" t="s">
        <v>62</v>
      </c>
      <c r="B70" s="36"/>
      <c r="C70" s="33" t="e">
        <f>#REF!</f>
        <v>#REF!</v>
      </c>
      <c r="D70" s="60" t="e">
        <f t="shared" si="8"/>
        <v>#REF!</v>
      </c>
      <c r="E70" s="60">
        <v>1310</v>
      </c>
      <c r="F70" s="57" t="e">
        <f t="shared" si="9"/>
        <v>#REF!</v>
      </c>
      <c r="G70" s="54" t="e">
        <f t="shared" si="10"/>
        <v>#REF!</v>
      </c>
      <c r="H70" s="55" t="e">
        <f t="shared" si="11"/>
        <v>#REF!</v>
      </c>
      <c r="I70" s="36"/>
      <c r="J70" s="36"/>
      <c r="K70" s="48"/>
      <c r="L70" s="48"/>
      <c r="M70" s="48"/>
    </row>
    <row r="71" spans="1:13" x14ac:dyDescent="0.35">
      <c r="A71" s="36" t="s">
        <v>63</v>
      </c>
      <c r="B71" s="36"/>
      <c r="C71" s="33" t="e">
        <f>#REF!</f>
        <v>#REF!</v>
      </c>
      <c r="D71" s="60" t="e">
        <f t="shared" si="8"/>
        <v>#REF!</v>
      </c>
      <c r="E71" s="60">
        <v>2000</v>
      </c>
      <c r="F71" s="57" t="e">
        <f t="shared" si="9"/>
        <v>#REF!</v>
      </c>
      <c r="G71" s="54" t="e">
        <f t="shared" si="10"/>
        <v>#REF!</v>
      </c>
      <c r="H71" s="55" t="e">
        <f t="shared" si="11"/>
        <v>#REF!</v>
      </c>
      <c r="I71" s="36"/>
      <c r="J71" s="36"/>
      <c r="K71" s="47"/>
      <c r="L71" s="47"/>
      <c r="M71" s="47"/>
    </row>
    <row r="72" spans="1:13" x14ac:dyDescent="0.35">
      <c r="A72" s="36" t="s">
        <v>64</v>
      </c>
      <c r="B72" s="36"/>
      <c r="C72" s="33" t="e">
        <f>#REF!</f>
        <v>#REF!</v>
      </c>
      <c r="D72" s="60" t="e">
        <f t="shared" si="8"/>
        <v>#REF!</v>
      </c>
      <c r="E72" s="60">
        <v>1</v>
      </c>
      <c r="F72" s="57" t="e">
        <f t="shared" si="9"/>
        <v>#REF!</v>
      </c>
      <c r="G72" s="54" t="e">
        <f t="shared" si="10"/>
        <v>#REF!</v>
      </c>
      <c r="H72" s="55" t="e">
        <f t="shared" si="11"/>
        <v>#REF!</v>
      </c>
      <c r="I72" s="36"/>
      <c r="J72" s="36"/>
      <c r="K72" s="47"/>
      <c r="L72" s="47"/>
      <c r="M72" s="47"/>
    </row>
    <row r="73" spans="1:13" x14ac:dyDescent="0.35">
      <c r="A73" s="36" t="s">
        <v>65</v>
      </c>
      <c r="B73" s="36"/>
      <c r="C73" s="33" t="e">
        <f>#REF!</f>
        <v>#REF!</v>
      </c>
      <c r="D73" s="60" t="e">
        <f t="shared" si="8"/>
        <v>#REF!</v>
      </c>
      <c r="E73" s="60">
        <v>1</v>
      </c>
      <c r="F73" s="57" t="e">
        <f t="shared" si="9"/>
        <v>#REF!</v>
      </c>
      <c r="G73" s="54" t="e">
        <f t="shared" si="10"/>
        <v>#REF!</v>
      </c>
      <c r="H73" s="55" t="e">
        <f t="shared" si="11"/>
        <v>#REF!</v>
      </c>
      <c r="I73" s="36"/>
      <c r="J73" s="36"/>
      <c r="K73" s="48"/>
      <c r="L73" s="48"/>
      <c r="M73" s="48"/>
    </row>
    <row r="74" spans="1:13" x14ac:dyDescent="0.35">
      <c r="A74" s="36" t="s">
        <v>66</v>
      </c>
      <c r="B74" s="36"/>
      <c r="C74" s="33" t="e">
        <f>#REF!</f>
        <v>#REF!</v>
      </c>
      <c r="D74" s="60" t="e">
        <f t="shared" si="8"/>
        <v>#REF!</v>
      </c>
      <c r="E74" s="60">
        <v>1</v>
      </c>
      <c r="F74" s="57" t="e">
        <f t="shared" si="9"/>
        <v>#REF!</v>
      </c>
      <c r="G74" s="54" t="e">
        <f t="shared" si="10"/>
        <v>#REF!</v>
      </c>
      <c r="H74" s="55" t="e">
        <f t="shared" si="11"/>
        <v>#REF!</v>
      </c>
      <c r="I74" s="36"/>
      <c r="J74" s="36"/>
      <c r="K74" s="47"/>
      <c r="L74" s="47"/>
      <c r="M74" s="47"/>
    </row>
    <row r="75" spans="1:13" x14ac:dyDescent="0.35">
      <c r="A75" s="36" t="s">
        <v>67</v>
      </c>
      <c r="B75" s="36"/>
      <c r="C75" s="33" t="e">
        <f>#REF!</f>
        <v>#REF!</v>
      </c>
      <c r="D75" s="60" t="e">
        <f t="shared" si="8"/>
        <v>#REF!</v>
      </c>
      <c r="E75" s="60">
        <v>1</v>
      </c>
      <c r="F75" s="57" t="e">
        <f t="shared" si="9"/>
        <v>#REF!</v>
      </c>
      <c r="G75" s="54" t="e">
        <f t="shared" si="10"/>
        <v>#REF!</v>
      </c>
      <c r="H75" s="55" t="e">
        <f t="shared" si="11"/>
        <v>#REF!</v>
      </c>
      <c r="I75" s="36"/>
      <c r="J75" s="36"/>
      <c r="K75" s="47"/>
      <c r="L75" s="47"/>
      <c r="M75" s="47"/>
    </row>
    <row r="76" spans="1:13" x14ac:dyDescent="0.35">
      <c r="A76" s="36" t="s">
        <v>68</v>
      </c>
      <c r="B76" s="36"/>
      <c r="C76" s="33" t="e">
        <f>#REF!</f>
        <v>#REF!</v>
      </c>
      <c r="D76" s="60" t="e">
        <f t="shared" si="8"/>
        <v>#REF!</v>
      </c>
      <c r="E76" s="60">
        <v>1</v>
      </c>
      <c r="F76" s="57" t="e">
        <f t="shared" si="9"/>
        <v>#REF!</v>
      </c>
      <c r="G76" s="54" t="e">
        <f t="shared" si="10"/>
        <v>#REF!</v>
      </c>
      <c r="H76" s="55" t="e">
        <f t="shared" si="11"/>
        <v>#REF!</v>
      </c>
      <c r="I76" s="36"/>
      <c r="J76" s="36"/>
      <c r="K76" s="47"/>
      <c r="L76" s="47"/>
      <c r="M76" s="47"/>
    </row>
    <row r="77" spans="1:13" x14ac:dyDescent="0.35">
      <c r="A77" s="36" t="s">
        <v>69</v>
      </c>
      <c r="B77" s="36"/>
      <c r="C77" s="33" t="e">
        <f>#REF!</f>
        <v>#REF!</v>
      </c>
      <c r="D77" s="60" t="e">
        <f t="shared" si="8"/>
        <v>#REF!</v>
      </c>
      <c r="E77" s="60">
        <v>1</v>
      </c>
      <c r="F77" s="57" t="e">
        <f t="shared" si="9"/>
        <v>#REF!</v>
      </c>
      <c r="G77" s="54" t="e">
        <f t="shared" si="10"/>
        <v>#REF!</v>
      </c>
      <c r="H77" s="55" t="e">
        <f t="shared" si="11"/>
        <v>#REF!</v>
      </c>
      <c r="I77" s="36"/>
      <c r="J77" s="36"/>
      <c r="K77" s="47"/>
      <c r="L77" s="47"/>
      <c r="M77" s="47"/>
    </row>
    <row r="78" spans="1:13" s="26" customFormat="1" x14ac:dyDescent="0.35">
      <c r="A78" s="32" t="s">
        <v>70</v>
      </c>
      <c r="B78" s="32"/>
      <c r="C78" s="35" t="e">
        <f>#REF!</f>
        <v>#REF!</v>
      </c>
      <c r="D78" s="57" t="e">
        <f t="shared" si="8"/>
        <v>#REF!</v>
      </c>
      <c r="E78" s="57">
        <v>16044</v>
      </c>
      <c r="F78" s="57" t="e">
        <f t="shared" si="9"/>
        <v>#REF!</v>
      </c>
      <c r="G78" s="54" t="e">
        <f t="shared" si="10"/>
        <v>#REF!</v>
      </c>
      <c r="H78" s="55" t="e">
        <f t="shared" si="11"/>
        <v>#REF!</v>
      </c>
      <c r="I78" s="32"/>
      <c r="J78" s="32"/>
      <c r="K78" s="47"/>
      <c r="L78" s="47"/>
      <c r="M78" s="47"/>
    </row>
    <row r="79" spans="1:13" x14ac:dyDescent="0.35">
      <c r="A79" s="36"/>
      <c r="B79" s="36"/>
      <c r="C79" s="36"/>
      <c r="D79" s="60"/>
      <c r="E79" s="60"/>
      <c r="F79" s="60"/>
      <c r="G79" s="36"/>
      <c r="H79" s="36"/>
      <c r="I79" s="36"/>
      <c r="J79" s="36"/>
      <c r="K79" s="47"/>
      <c r="L79" s="47"/>
      <c r="M79" s="47"/>
    </row>
    <row r="80" spans="1:13" x14ac:dyDescent="0.35">
      <c r="A80" s="32" t="s">
        <v>71</v>
      </c>
      <c r="B80" s="32"/>
      <c r="C80" s="35" t="e">
        <f>#REF!</f>
        <v>#REF!</v>
      </c>
      <c r="D80" s="60" t="e">
        <f>+(C80/$B$6)</f>
        <v>#REF!</v>
      </c>
      <c r="E80" s="57">
        <v>166402</v>
      </c>
      <c r="F80" s="57" t="e">
        <f>+(D80-E80)</f>
        <v>#REF!</v>
      </c>
      <c r="G80" s="54" t="e">
        <f>+(F80/E80)</f>
        <v>#REF!</v>
      </c>
      <c r="H80" s="55" t="e">
        <f>IF(G80&gt;10%,"check",IF(G80&lt;-10%,"check","within"))</f>
        <v>#REF!</v>
      </c>
      <c r="I80" s="32"/>
      <c r="J80" s="32"/>
      <c r="K80" s="47"/>
      <c r="L80" s="47"/>
      <c r="M80" s="47"/>
    </row>
    <row r="81" spans="1:13" x14ac:dyDescent="0.35">
      <c r="A81" s="32" t="s">
        <v>72</v>
      </c>
      <c r="B81" s="32"/>
      <c r="C81" s="35" t="e">
        <f>#REF!</f>
        <v>#REF!</v>
      </c>
      <c r="D81" s="60" t="e">
        <f>+(C81/$B$6)</f>
        <v>#REF!</v>
      </c>
      <c r="E81" s="57">
        <v>23096</v>
      </c>
      <c r="F81" s="57" t="e">
        <f>+(D81-E81)</f>
        <v>#REF!</v>
      </c>
      <c r="G81" s="54" t="e">
        <f>+(F81/E81)</f>
        <v>#REF!</v>
      </c>
      <c r="H81" s="55" t="e">
        <f>IF(G81&gt;10%,"check",IF(G81&lt;-10%,"check","within"))</f>
        <v>#REF!</v>
      </c>
      <c r="I81" s="32"/>
      <c r="J81" s="32"/>
      <c r="K81" s="47"/>
      <c r="L81" s="47"/>
      <c r="M81" s="47"/>
    </row>
    <row r="82" spans="1:13" x14ac:dyDescent="0.35">
      <c r="A82" s="32" t="s">
        <v>6</v>
      </c>
      <c r="B82" s="32"/>
      <c r="C82" s="35" t="e">
        <f>#REF!</f>
        <v>#REF!</v>
      </c>
      <c r="D82" s="60" t="e">
        <f>+(C82/$B$6)</f>
        <v>#REF!</v>
      </c>
      <c r="E82" s="57">
        <v>189498</v>
      </c>
      <c r="F82" s="57" t="e">
        <f>+(D82-E82)</f>
        <v>#REF!</v>
      </c>
      <c r="G82" s="54" t="e">
        <f>+(F82/E82)</f>
        <v>#REF!</v>
      </c>
      <c r="H82" s="55" t="e">
        <f>IF(G82&gt;10%,"check",IF(G82&lt;-10%,"check","within"))</f>
        <v>#REF!</v>
      </c>
      <c r="I82" s="32"/>
      <c r="J82" s="32"/>
      <c r="K82" s="47"/>
      <c r="L82" s="47"/>
      <c r="M82" s="47"/>
    </row>
    <row r="83" spans="1:13" x14ac:dyDescent="0.35">
      <c r="A83" s="32"/>
      <c r="B83" s="32"/>
      <c r="C83" s="32"/>
      <c r="D83" s="57"/>
      <c r="E83" s="57"/>
      <c r="F83" s="57"/>
      <c r="G83" s="32"/>
      <c r="H83" s="32"/>
      <c r="I83" s="32"/>
      <c r="J83" s="32"/>
      <c r="K83" s="47"/>
      <c r="L83" s="47"/>
      <c r="M83" s="47"/>
    </row>
    <row r="84" spans="1:13" x14ac:dyDescent="0.35">
      <c r="A84" s="36"/>
      <c r="B84" s="36"/>
      <c r="C84" s="36"/>
      <c r="D84" s="60"/>
      <c r="E84" s="60"/>
      <c r="F84" s="60"/>
      <c r="G84" s="36"/>
      <c r="H84" s="36"/>
      <c r="I84" s="36"/>
      <c r="J84" s="36"/>
      <c r="K84" s="47"/>
      <c r="L84" s="47"/>
      <c r="M84" s="47"/>
    </row>
    <row r="85" spans="1:13" x14ac:dyDescent="0.35">
      <c r="A85" s="36"/>
      <c r="B85" s="36"/>
      <c r="C85" s="36"/>
      <c r="D85" s="60"/>
      <c r="E85" s="60"/>
      <c r="F85" s="60"/>
      <c r="G85" s="36"/>
      <c r="H85" s="36"/>
      <c r="I85" s="36"/>
      <c r="J85" s="36"/>
      <c r="K85" s="47"/>
      <c r="L85" s="47"/>
      <c r="M85" s="47"/>
    </row>
    <row r="86" spans="1:13" x14ac:dyDescent="0.35">
      <c r="A86" s="32"/>
      <c r="B86" s="32"/>
      <c r="C86" s="32"/>
      <c r="D86" s="57"/>
      <c r="E86" s="57"/>
      <c r="F86" s="57"/>
      <c r="G86" s="32"/>
      <c r="H86" s="32"/>
      <c r="I86" s="32"/>
      <c r="J86" s="32"/>
      <c r="K86" s="47"/>
      <c r="L86" s="47"/>
      <c r="M86" s="47"/>
    </row>
    <row r="87" spans="1:13" x14ac:dyDescent="0.35">
      <c r="A87" s="32"/>
      <c r="B87" s="32"/>
      <c r="C87" s="32"/>
      <c r="D87" s="57"/>
      <c r="E87" s="57"/>
      <c r="F87" s="57"/>
      <c r="G87" s="32"/>
      <c r="H87" s="32"/>
      <c r="I87" s="32"/>
      <c r="J87" s="32"/>
      <c r="K87" s="47"/>
      <c r="L87" s="47"/>
      <c r="M87" s="47"/>
    </row>
    <row r="88" spans="1:13" x14ac:dyDescent="0.35">
      <c r="A88" s="32"/>
      <c r="B88" s="32"/>
      <c r="C88" s="32"/>
      <c r="D88" s="57"/>
      <c r="E88" s="57"/>
      <c r="F88" s="57"/>
      <c r="G88" s="32"/>
      <c r="H88" s="32"/>
      <c r="I88" s="32"/>
      <c r="J88" s="32"/>
      <c r="K88" s="47"/>
      <c r="L88" s="47"/>
      <c r="M88" s="47"/>
    </row>
    <row r="89" spans="1:13" x14ac:dyDescent="0.35">
      <c r="A89" s="32"/>
      <c r="B89" s="32"/>
      <c r="C89" s="32"/>
      <c r="D89" s="57"/>
      <c r="E89" s="57"/>
      <c r="F89" s="57"/>
      <c r="G89" s="32"/>
      <c r="H89" s="32"/>
      <c r="I89" s="32"/>
      <c r="J89" s="32"/>
      <c r="K89" s="47"/>
      <c r="L89" s="47"/>
      <c r="M89" s="47"/>
    </row>
    <row r="90" spans="1:13" x14ac:dyDescent="0.35">
      <c r="A90" s="32" t="s">
        <v>166</v>
      </c>
      <c r="B90" s="32"/>
      <c r="C90" s="32"/>
      <c r="D90" s="57"/>
      <c r="E90" s="57"/>
      <c r="F90" s="57"/>
      <c r="G90" s="32"/>
      <c r="H90" s="32"/>
      <c r="I90" s="32"/>
      <c r="J90" s="32"/>
      <c r="K90" s="32"/>
      <c r="L90" s="32"/>
      <c r="M90" s="32"/>
    </row>
    <row r="91" spans="1:13" x14ac:dyDescent="0.35">
      <c r="A91" s="32" t="s">
        <v>167</v>
      </c>
      <c r="B91" s="32"/>
      <c r="C91" s="32"/>
      <c r="D91" s="57"/>
      <c r="E91" s="57"/>
      <c r="F91" s="57"/>
      <c r="G91" s="32"/>
      <c r="H91" s="32"/>
      <c r="I91" s="32"/>
      <c r="J91" s="32"/>
      <c r="K91" s="32"/>
      <c r="L91" s="32"/>
      <c r="M91" s="32"/>
    </row>
    <row r="92" spans="1:13" x14ac:dyDescent="0.35">
      <c r="A92" s="32" t="s">
        <v>168</v>
      </c>
      <c r="B92" s="32"/>
      <c r="C92" s="32"/>
      <c r="D92" s="57"/>
      <c r="E92" s="57"/>
      <c r="F92" s="57"/>
      <c r="G92" s="32"/>
      <c r="H92" s="32"/>
      <c r="I92" s="32"/>
      <c r="J92" s="32"/>
      <c r="K92" s="32"/>
      <c r="L92" s="32"/>
      <c r="M92" s="32"/>
    </row>
    <row r="93" spans="1:13" x14ac:dyDescent="0.35">
      <c r="A93" s="36"/>
      <c r="B93" s="36"/>
      <c r="C93" s="36"/>
      <c r="D93" s="60"/>
      <c r="E93" s="60"/>
      <c r="F93" s="60"/>
      <c r="G93" s="36"/>
      <c r="H93" s="36"/>
      <c r="I93" s="36"/>
      <c r="J93" s="36"/>
      <c r="K93" s="36"/>
      <c r="L93" s="36"/>
      <c r="M93" s="36"/>
    </row>
    <row r="94" spans="1:13" x14ac:dyDescent="0.35">
      <c r="A94" s="34"/>
      <c r="B94" s="34"/>
      <c r="C94" s="34"/>
      <c r="D94" s="62"/>
      <c r="E94" s="62"/>
      <c r="F94" s="62"/>
      <c r="G94" s="34"/>
      <c r="H94" s="34"/>
      <c r="I94" s="34"/>
      <c r="J94" s="34"/>
      <c r="K94" s="34"/>
      <c r="L94" s="34"/>
      <c r="M94" s="34"/>
    </row>
    <row r="95" spans="1:13" x14ac:dyDescent="0.35">
      <c r="A95" s="34"/>
      <c r="B95" s="34"/>
      <c r="C95" s="34"/>
      <c r="D95" s="62"/>
      <c r="E95" s="62"/>
      <c r="F95" s="62"/>
      <c r="G95" s="34"/>
      <c r="H95" s="34"/>
      <c r="I95" s="34"/>
      <c r="J95" s="34"/>
      <c r="K95" s="34"/>
      <c r="L95" s="34"/>
      <c r="M95" s="34"/>
    </row>
    <row r="96" spans="1:13" x14ac:dyDescent="0.35">
      <c r="A96" s="34"/>
      <c r="B96" s="34"/>
      <c r="C96" s="34"/>
      <c r="D96" s="62"/>
      <c r="E96" s="62"/>
      <c r="F96" s="62"/>
      <c r="G96" s="34"/>
      <c r="H96" s="34"/>
      <c r="I96" s="34"/>
      <c r="J96" s="34"/>
      <c r="K96" s="34"/>
      <c r="L96" s="34"/>
      <c r="M96" s="34"/>
    </row>
    <row r="97" spans="1:13" x14ac:dyDescent="0.35">
      <c r="A97" s="34"/>
      <c r="B97" s="34"/>
      <c r="C97" s="34"/>
      <c r="D97" s="62"/>
      <c r="E97" s="62"/>
      <c r="F97" s="62"/>
      <c r="G97" s="34"/>
      <c r="H97" s="34"/>
      <c r="I97" s="34"/>
      <c r="J97" s="34"/>
      <c r="K97" s="34"/>
      <c r="L97" s="34"/>
      <c r="M97" s="34"/>
    </row>
    <row r="98" spans="1:13" x14ac:dyDescent="0.35">
      <c r="A98" s="34"/>
      <c r="B98" s="34"/>
      <c r="C98" s="34"/>
      <c r="D98" s="62"/>
      <c r="E98" s="62"/>
      <c r="F98" s="62"/>
      <c r="G98" s="34"/>
      <c r="H98" s="34"/>
      <c r="I98" s="34"/>
      <c r="J98" s="34"/>
      <c r="K98" s="34"/>
      <c r="L98" s="34"/>
      <c r="M98" s="34"/>
    </row>
    <row r="99" spans="1:13" x14ac:dyDescent="0.35">
      <c r="A99" s="34"/>
      <c r="B99" s="34"/>
      <c r="C99" s="34"/>
      <c r="D99" s="62"/>
      <c r="E99" s="62"/>
      <c r="F99" s="62"/>
      <c r="G99" s="34"/>
      <c r="H99" s="34"/>
      <c r="I99" s="34"/>
      <c r="J99" s="34"/>
      <c r="K99" s="34"/>
      <c r="L99" s="34"/>
      <c r="M99" s="34"/>
    </row>
  </sheetData>
  <phoneticPr fontId="3" type="noConversion"/>
  <pageMargins left="0.75" right="0.75" top="0.72" bottom="0.75" header="0.5" footer="0.5"/>
  <pageSetup paperSize="5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6" zoomScale="75" zoomScaleNormal="75" workbookViewId="0">
      <selection activeCell="B21" sqref="B21:E21"/>
    </sheetView>
  </sheetViews>
  <sheetFormatPr defaultRowHeight="15.5" x14ac:dyDescent="0.35"/>
  <cols>
    <col min="1" max="1" width="24.921875" customWidth="1"/>
    <col min="2" max="2" width="14.15234375" customWidth="1"/>
    <col min="3" max="3" width="10.61328125" customWidth="1"/>
  </cols>
  <sheetData>
    <row r="1" spans="1:6" x14ac:dyDescent="0.35">
      <c r="A1" s="93" t="s">
        <v>208</v>
      </c>
      <c r="B1" s="72"/>
      <c r="C1" s="72"/>
      <c r="D1" s="72"/>
      <c r="E1" s="72"/>
      <c r="F1" s="83"/>
    </row>
    <row r="2" spans="1:6" s="77" customFormat="1" x14ac:dyDescent="0.35">
      <c r="A2" s="86"/>
      <c r="B2" s="82"/>
      <c r="C2" s="82"/>
      <c r="D2" s="82"/>
      <c r="E2" s="82"/>
      <c r="F2" s="83"/>
    </row>
    <row r="3" spans="1:6" x14ac:dyDescent="0.35">
      <c r="A3" t="s">
        <v>209</v>
      </c>
      <c r="B3" s="99" t="e">
        <f>+ASSUMPTIONS!#REF!</f>
        <v>#REF!</v>
      </c>
      <c r="F3" s="79"/>
    </row>
    <row r="4" spans="1:6" x14ac:dyDescent="0.35">
      <c r="A4" t="s">
        <v>210</v>
      </c>
      <c r="B4" s="677" t="e">
        <f>+ASSUMPTIONS!#REF!</f>
        <v>#REF!</v>
      </c>
      <c r="C4" s="677"/>
      <c r="D4" s="677"/>
      <c r="F4" s="79"/>
    </row>
    <row r="5" spans="1:6" x14ac:dyDescent="0.35">
      <c r="A5" t="s">
        <v>211</v>
      </c>
      <c r="B5" s="666"/>
      <c r="C5" s="666"/>
      <c r="D5" s="666"/>
      <c r="F5" s="79"/>
    </row>
    <row r="6" spans="1:6" x14ac:dyDescent="0.35">
      <c r="F6" s="79"/>
    </row>
    <row r="7" spans="1:6" ht="16" thickBot="1" x14ac:dyDescent="0.4">
      <c r="A7" s="91" t="s">
        <v>268</v>
      </c>
      <c r="B7" s="74" t="e">
        <f>+ASSUMPTIONS!#REF!</f>
        <v>#REF!</v>
      </c>
      <c r="C7" s="74"/>
      <c r="D7" s="74"/>
      <c r="E7" s="74"/>
      <c r="F7" s="79"/>
    </row>
    <row r="8" spans="1:6" ht="16" thickTop="1" x14ac:dyDescent="0.35">
      <c r="A8" t="s">
        <v>186</v>
      </c>
      <c r="B8">
        <f>+ASSUMPTIONS!B5</f>
        <v>0</v>
      </c>
      <c r="F8" s="79"/>
    </row>
    <row r="9" spans="1:6" x14ac:dyDescent="0.35">
      <c r="A9" t="s">
        <v>225</v>
      </c>
      <c r="B9" t="str">
        <f>+'Proj Summary'!B6</f>
        <v>Affordable housing for low income large families</v>
      </c>
      <c r="F9" s="79"/>
    </row>
    <row r="10" spans="1:6" x14ac:dyDescent="0.35">
      <c r="F10" s="79"/>
    </row>
    <row r="11" spans="1:6" ht="26" x14ac:dyDescent="0.35">
      <c r="A11" s="87" t="s">
        <v>213</v>
      </c>
      <c r="B11">
        <f>+ASSUMPTIONS!B6</f>
        <v>0</v>
      </c>
      <c r="F11" s="79"/>
    </row>
    <row r="12" spans="1:6" x14ac:dyDescent="0.35">
      <c r="A12" s="78" t="s">
        <v>159</v>
      </c>
      <c r="B12">
        <f>+ASSUMPTIONS!B7</f>
        <v>0</v>
      </c>
      <c r="F12" s="79"/>
    </row>
    <row r="13" spans="1:6" x14ac:dyDescent="0.35">
      <c r="A13" s="78" t="s">
        <v>214</v>
      </c>
      <c r="B13">
        <f>+ASSUMPTIONS!D7</f>
        <v>0</v>
      </c>
      <c r="F13" s="79"/>
    </row>
    <row r="14" spans="1:6" x14ac:dyDescent="0.35">
      <c r="A14" s="34" t="s">
        <v>215</v>
      </c>
      <c r="B14" t="e">
        <f>+ASSUMPTIONS!#REF!</f>
        <v>#REF!</v>
      </c>
      <c r="F14" s="79"/>
    </row>
    <row r="15" spans="1:6" x14ac:dyDescent="0.35">
      <c r="A15" s="78" t="s">
        <v>206</v>
      </c>
      <c r="B15">
        <f>+ASSUMPTIONS!B8</f>
        <v>0</v>
      </c>
      <c r="F15" s="79"/>
    </row>
    <row r="16" spans="1:6" x14ac:dyDescent="0.35">
      <c r="A16" s="81" t="s">
        <v>204</v>
      </c>
      <c r="B16">
        <f>+ASSUMPTIONS!D8</f>
        <v>0</v>
      </c>
      <c r="F16" s="79"/>
    </row>
    <row r="17" spans="1:6" x14ac:dyDescent="0.35">
      <c r="A17" t="s">
        <v>192</v>
      </c>
      <c r="B17" s="671" t="str">
        <f>+ASSUMPTIONS!B10</f>
        <v>Gap Loan - Rental Housing</v>
      </c>
      <c r="C17" s="671"/>
      <c r="D17" s="671"/>
      <c r="E17" s="671"/>
      <c r="F17" s="79"/>
    </row>
    <row r="18" spans="1:6" x14ac:dyDescent="0.35">
      <c r="A18" t="s">
        <v>222</v>
      </c>
      <c r="B18">
        <f>+ASSUMPTIONS!B11</f>
        <v>0</v>
      </c>
      <c r="F18" s="79"/>
    </row>
    <row r="19" spans="1:6" x14ac:dyDescent="0.35">
      <c r="F19" s="79"/>
    </row>
    <row r="20" spans="1:6" ht="21" customHeight="1" thickBot="1" x14ac:dyDescent="0.4">
      <c r="A20" s="91" t="s">
        <v>216</v>
      </c>
      <c r="B20" s="92"/>
      <c r="C20" s="92"/>
      <c r="D20" s="74"/>
      <c r="E20" s="74"/>
      <c r="F20" s="79"/>
    </row>
    <row r="21" spans="1:6" ht="31.5" customHeight="1" thickTop="1" x14ac:dyDescent="0.35">
      <c r="A21" s="81" t="s">
        <v>7</v>
      </c>
      <c r="B21" s="671">
        <f>+ASSUMPTIONS!B13</f>
        <v>0</v>
      </c>
      <c r="C21" s="666"/>
      <c r="D21" s="666"/>
      <c r="E21" s="666"/>
      <c r="F21" s="79"/>
    </row>
    <row r="22" spans="1:6" x14ac:dyDescent="0.35">
      <c r="A22" s="78" t="s">
        <v>217</v>
      </c>
      <c r="B22" s="671">
        <f>+ASSUMPTIONS!B21</f>
        <v>0</v>
      </c>
      <c r="C22" s="671"/>
      <c r="D22" s="671"/>
      <c r="E22" s="671"/>
      <c r="F22" s="79"/>
    </row>
    <row r="23" spans="1:6" x14ac:dyDescent="0.35">
      <c r="A23" t="s">
        <v>218</v>
      </c>
      <c r="B23" s="671">
        <f>+ASSUMPTIONS!B22</f>
        <v>0</v>
      </c>
      <c r="C23" s="671"/>
      <c r="D23" s="671"/>
      <c r="E23" s="671"/>
      <c r="F23" s="79"/>
    </row>
    <row r="24" spans="1:6" x14ac:dyDescent="0.35">
      <c r="A24" s="85" t="s">
        <v>219</v>
      </c>
      <c r="B24" s="671">
        <f>+ASSUMPTIONS!B23</f>
        <v>0</v>
      </c>
      <c r="C24" s="671"/>
      <c r="D24" s="671"/>
      <c r="E24" s="671"/>
      <c r="F24" s="79"/>
    </row>
    <row r="25" spans="1:6" x14ac:dyDescent="0.35">
      <c r="A25" t="s">
        <v>220</v>
      </c>
      <c r="B25" t="e">
        <f>+ASSUMPTIONS!#REF!</f>
        <v>#REF!</v>
      </c>
      <c r="F25" s="79"/>
    </row>
    <row r="26" spans="1:6" ht="26" x14ac:dyDescent="0.35">
      <c r="A26" s="88" t="s">
        <v>221</v>
      </c>
      <c r="B26" s="680" t="e">
        <f>+ASSUMPTIONS!#REF!</f>
        <v>#REF!</v>
      </c>
      <c r="C26" s="681"/>
      <c r="D26" s="681"/>
      <c r="E26" s="681"/>
      <c r="F26" s="79"/>
    </row>
    <row r="28" spans="1:6" ht="16" thickBot="1" x14ac:dyDescent="0.4">
      <c r="A28" s="91" t="s">
        <v>236</v>
      </c>
      <c r="B28" s="74"/>
      <c r="C28" s="74"/>
      <c r="D28" s="74"/>
      <c r="E28" s="74"/>
    </row>
    <row r="29" spans="1:6" ht="16" thickTop="1" x14ac:dyDescent="0.35">
      <c r="A29" s="34" t="s">
        <v>226</v>
      </c>
      <c r="C29" s="80" t="s">
        <v>232</v>
      </c>
      <c r="D29" s="678" t="e">
        <f>+ASSUMPTIONS!#REF!</f>
        <v>#REF!</v>
      </c>
      <c r="E29" s="679"/>
    </row>
    <row r="30" spans="1:6" x14ac:dyDescent="0.35">
      <c r="A30" s="69" t="s">
        <v>227</v>
      </c>
      <c r="B30">
        <f>+ASSUMPTIONS!D11</f>
        <v>0</v>
      </c>
      <c r="C30" s="75" t="s">
        <v>233</v>
      </c>
      <c r="D30" s="26">
        <v>237</v>
      </c>
    </row>
    <row r="31" spans="1:6" ht="29.25" customHeight="1" x14ac:dyDescent="0.35">
      <c r="A31" t="s">
        <v>228</v>
      </c>
      <c r="C31" s="75" t="s">
        <v>234</v>
      </c>
      <c r="D31" s="676"/>
      <c r="E31" s="676"/>
    </row>
    <row r="32" spans="1:6" x14ac:dyDescent="0.35">
      <c r="A32" t="s">
        <v>229</v>
      </c>
      <c r="C32" s="75" t="s">
        <v>235</v>
      </c>
      <c r="D32" s="666" t="e">
        <f>+ASSUMPTIONS!#REF!</f>
        <v>#REF!</v>
      </c>
      <c r="E32" s="666"/>
    </row>
    <row r="33" spans="1:5" ht="28.5" x14ac:dyDescent="0.35">
      <c r="C33" s="123" t="s">
        <v>301</v>
      </c>
      <c r="D33" s="671" t="e">
        <f>+ASSUMPTIONS!#REF!</f>
        <v>#REF!</v>
      </c>
      <c r="E33" s="666"/>
    </row>
    <row r="34" spans="1:5" ht="46.5" x14ac:dyDescent="0.35">
      <c r="A34" s="94" t="s">
        <v>230</v>
      </c>
      <c r="B34" s="76" t="s">
        <v>207</v>
      </c>
    </row>
    <row r="35" spans="1:5" ht="46.5" x14ac:dyDescent="0.35">
      <c r="A35" s="94" t="s">
        <v>231</v>
      </c>
      <c r="B35" s="76" t="s">
        <v>207</v>
      </c>
    </row>
    <row r="37" spans="1:5" ht="16" thickBot="1" x14ac:dyDescent="0.4">
      <c r="A37" s="91" t="s">
        <v>237</v>
      </c>
      <c r="B37" s="74"/>
      <c r="C37" s="74"/>
      <c r="D37" s="74"/>
      <c r="E37" s="74"/>
    </row>
    <row r="38" spans="1:5" ht="16" thickTop="1" x14ac:dyDescent="0.35">
      <c r="A38" t="s">
        <v>238</v>
      </c>
      <c r="B38">
        <f>+CASHFLOW!N69</f>
        <v>0</v>
      </c>
    </row>
    <row r="39" spans="1:5" x14ac:dyDescent="0.35">
      <c r="A39" s="34" t="s">
        <v>239</v>
      </c>
      <c r="B39" s="676"/>
      <c r="C39" s="676"/>
      <c r="D39" s="676"/>
      <c r="E39" s="676"/>
    </row>
    <row r="40" spans="1:5" x14ac:dyDescent="0.35">
      <c r="A40" s="90" t="s">
        <v>240</v>
      </c>
    </row>
    <row r="41" spans="1:5" x14ac:dyDescent="0.35">
      <c r="A41" t="s">
        <v>241</v>
      </c>
      <c r="B41">
        <f>+CASHFLOW!N63</f>
        <v>0</v>
      </c>
    </row>
  </sheetData>
  <mergeCells count="13">
    <mergeCell ref="B39:E39"/>
    <mergeCell ref="D31:E31"/>
    <mergeCell ref="B4:D4"/>
    <mergeCell ref="B5:D5"/>
    <mergeCell ref="D29:E29"/>
    <mergeCell ref="B17:E17"/>
    <mergeCell ref="B26:E26"/>
    <mergeCell ref="B21:E21"/>
    <mergeCell ref="B23:E23"/>
    <mergeCell ref="B22:E22"/>
    <mergeCell ref="B24:E24"/>
    <mergeCell ref="D33:E33"/>
    <mergeCell ref="D32:E32"/>
  </mergeCells>
  <phoneticPr fontId="3" type="noConversion"/>
  <hyperlinks>
    <hyperlink ref="B34" location="RENT" display="RENT"/>
    <hyperlink ref="B35" location="RENT" display="RENT"/>
  </hyperlink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75" workbookViewId="0">
      <selection activeCell="J23" sqref="J23"/>
    </sheetView>
  </sheetViews>
  <sheetFormatPr defaultRowHeight="15.5" x14ac:dyDescent="0.35"/>
  <cols>
    <col min="1" max="1" width="16.3828125" customWidth="1"/>
    <col min="5" max="6" width="5.4609375" customWidth="1"/>
    <col min="7" max="7" width="6.07421875" customWidth="1"/>
    <col min="8" max="8" width="5.921875" customWidth="1"/>
  </cols>
  <sheetData>
    <row r="1" spans="1:8" x14ac:dyDescent="0.35">
      <c r="A1" s="93" t="s">
        <v>243</v>
      </c>
      <c r="B1" s="72"/>
      <c r="C1" s="72"/>
      <c r="D1" s="72"/>
      <c r="E1" s="72"/>
      <c r="F1" s="72"/>
      <c r="G1" s="84"/>
      <c r="H1" s="70"/>
    </row>
    <row r="2" spans="1:8" s="77" customFormat="1" x14ac:dyDescent="0.35">
      <c r="A2" s="124" t="s">
        <v>8</v>
      </c>
      <c r="B2" s="682" t="e">
        <f>+ASSUMPTIONS!#REF!</f>
        <v>#REF!</v>
      </c>
      <c r="C2" s="680"/>
      <c r="D2" s="680"/>
      <c r="E2" s="680"/>
      <c r="F2" s="680"/>
      <c r="G2" s="680"/>
      <c r="H2" s="680"/>
    </row>
    <row r="3" spans="1:8" ht="31" x14ac:dyDescent="0.35">
      <c r="A3" s="94" t="s">
        <v>244</v>
      </c>
      <c r="B3" s="671">
        <f>+ASSUMPTIONS!B13</f>
        <v>0</v>
      </c>
      <c r="C3" s="671"/>
      <c r="D3" s="671"/>
      <c r="E3" s="671"/>
      <c r="F3" s="671"/>
      <c r="G3" s="671"/>
      <c r="H3" s="671"/>
    </row>
    <row r="4" spans="1:8" x14ac:dyDescent="0.35">
      <c r="A4" s="26" t="s">
        <v>245</v>
      </c>
      <c r="B4" s="671" t="e">
        <f>+ASSUMPTIONS!#REF!</f>
        <v>#REF!</v>
      </c>
      <c r="C4" s="671"/>
      <c r="D4" s="671"/>
      <c r="E4" s="671"/>
      <c r="F4" s="671"/>
      <c r="G4" s="671"/>
    </row>
    <row r="5" spans="1:8" x14ac:dyDescent="0.35">
      <c r="A5" s="26" t="s">
        <v>247</v>
      </c>
      <c r="B5" s="666">
        <f>+ASSUMPTIONS!D13</f>
        <v>0</v>
      </c>
      <c r="C5" s="666"/>
      <c r="D5" s="666"/>
    </row>
    <row r="6" spans="1:8" x14ac:dyDescent="0.35">
      <c r="A6" s="26" t="s">
        <v>248</v>
      </c>
      <c r="B6" s="666" t="e">
        <f>+ASSUMPTIONS!#REF!</f>
        <v>#REF!</v>
      </c>
      <c r="C6" s="666"/>
      <c r="D6" s="666"/>
      <c r="E6" s="666"/>
      <c r="F6" s="666"/>
      <c r="G6" s="666"/>
    </row>
    <row r="7" spans="1:8" x14ac:dyDescent="0.35">
      <c r="A7" s="26" t="s">
        <v>249</v>
      </c>
      <c r="B7" s="666" t="e">
        <f>+ASSUMPTIONS!#REF!</f>
        <v>#REF!</v>
      </c>
      <c r="C7" s="666"/>
      <c r="D7" s="666"/>
    </row>
    <row r="8" spans="1:8" x14ac:dyDescent="0.35">
      <c r="A8" s="26" t="s">
        <v>121</v>
      </c>
      <c r="B8" s="671">
        <f>+ASSUMPTIONS!B5</f>
        <v>0</v>
      </c>
      <c r="C8" s="671"/>
      <c r="D8" s="671"/>
      <c r="E8" s="671"/>
      <c r="F8" s="671"/>
      <c r="G8" s="671"/>
      <c r="H8" s="671"/>
    </row>
    <row r="9" spans="1:8" x14ac:dyDescent="0.35">
      <c r="A9" s="97" t="s">
        <v>258</v>
      </c>
      <c r="B9" s="666"/>
      <c r="C9" s="666"/>
      <c r="D9" s="666"/>
      <c r="E9" s="666"/>
      <c r="F9" s="666"/>
      <c r="G9" s="666"/>
      <c r="H9" s="666"/>
    </row>
    <row r="10" spans="1:8" x14ac:dyDescent="0.35">
      <c r="A10" s="26" t="s">
        <v>250</v>
      </c>
      <c r="B10" s="666">
        <f>+ASSUMPTIONS!B8</f>
        <v>0</v>
      </c>
      <c r="C10" s="666"/>
      <c r="D10" s="666"/>
    </row>
    <row r="11" spans="1:8" x14ac:dyDescent="0.35">
      <c r="A11" s="26" t="s">
        <v>204</v>
      </c>
      <c r="B11">
        <f>+ASSUMPTIONS!D8</f>
        <v>0</v>
      </c>
    </row>
    <row r="12" spans="1:8" x14ac:dyDescent="0.35">
      <c r="A12" s="26" t="s">
        <v>159</v>
      </c>
      <c r="B12">
        <f>+ASSUMPTIONS!B7</f>
        <v>0</v>
      </c>
    </row>
    <row r="13" spans="1:8" x14ac:dyDescent="0.35">
      <c r="A13" s="26" t="s">
        <v>225</v>
      </c>
      <c r="B13" s="671">
        <f>+ASSUMPTIONS!B6</f>
        <v>0</v>
      </c>
      <c r="C13" s="671"/>
      <c r="D13" s="671"/>
      <c r="E13" s="671"/>
      <c r="F13" s="671"/>
      <c r="G13" s="671"/>
      <c r="H13" s="671"/>
    </row>
    <row r="14" spans="1:8" x14ac:dyDescent="0.35">
      <c r="A14" s="97" t="s">
        <v>251</v>
      </c>
    </row>
    <row r="15" spans="1:8" ht="46.5" x14ac:dyDescent="0.35">
      <c r="A15" s="100" t="s">
        <v>252</v>
      </c>
      <c r="B15" s="666"/>
      <c r="C15" s="666"/>
      <c r="D15" s="666"/>
    </row>
    <row r="16" spans="1:8" x14ac:dyDescent="0.35">
      <c r="A16" s="26" t="s">
        <v>253</v>
      </c>
      <c r="B16" s="666">
        <f>+CASHFLOW!N69</f>
        <v>0</v>
      </c>
      <c r="C16" s="666"/>
    </row>
    <row r="17" spans="1:8" x14ac:dyDescent="0.35">
      <c r="A17" s="26" t="s">
        <v>254</v>
      </c>
      <c r="B17">
        <f>+CBTS!B40</f>
        <v>0</v>
      </c>
    </row>
    <row r="18" spans="1:8" x14ac:dyDescent="0.35">
      <c r="A18" s="26"/>
    </row>
    <row r="19" spans="1:8" ht="16" thickBot="1" x14ac:dyDescent="0.4">
      <c r="A19" s="101" t="s">
        <v>255</v>
      </c>
      <c r="B19" s="102"/>
      <c r="C19" s="102"/>
      <c r="D19" s="74"/>
      <c r="E19" s="74"/>
      <c r="F19" s="74"/>
      <c r="G19" s="74"/>
      <c r="H19" s="74"/>
    </row>
    <row r="20" spans="1:8" ht="16" thickTop="1" x14ac:dyDescent="0.35">
      <c r="A20" s="679" t="s">
        <v>302</v>
      </c>
      <c r="B20" s="679"/>
      <c r="C20" s="679"/>
      <c r="D20" s="679"/>
      <c r="E20" s="116" t="s">
        <v>303</v>
      </c>
      <c r="F20" s="117"/>
      <c r="G20" s="116" t="s">
        <v>304</v>
      </c>
      <c r="H20" s="117"/>
    </row>
    <row r="21" spans="1:8" x14ac:dyDescent="0.35">
      <c r="A21" s="103" t="s">
        <v>256</v>
      </c>
      <c r="B21" s="103"/>
      <c r="C21" s="103"/>
      <c r="D21" s="103"/>
      <c r="E21" s="103"/>
      <c r="F21" s="103"/>
      <c r="G21" s="118"/>
      <c r="H21" s="118"/>
    </row>
    <row r="22" spans="1:8" x14ac:dyDescent="0.35">
      <c r="A22" s="118"/>
      <c r="B22" s="118"/>
      <c r="C22" s="118"/>
      <c r="D22" s="118"/>
      <c r="E22" s="118"/>
      <c r="F22" s="118"/>
      <c r="G22" s="118"/>
      <c r="H22" s="118"/>
    </row>
    <row r="23" spans="1:8" ht="31.5" customHeight="1" x14ac:dyDescent="0.35">
      <c r="A23" s="680" t="s">
        <v>257</v>
      </c>
      <c r="B23" s="680"/>
      <c r="C23" s="680"/>
      <c r="D23" s="680"/>
      <c r="E23" s="680"/>
      <c r="F23" s="680"/>
      <c r="G23" s="680"/>
      <c r="H23" s="680"/>
    </row>
    <row r="24" spans="1:8" ht="31.5" customHeight="1" x14ac:dyDescent="0.35">
      <c r="A24" s="95"/>
      <c r="B24" s="95"/>
      <c r="C24" s="95"/>
      <c r="D24" s="95"/>
      <c r="E24" s="95"/>
      <c r="F24" s="95"/>
      <c r="G24" s="95"/>
      <c r="H24" s="95"/>
    </row>
    <row r="25" spans="1:8" ht="36.75" customHeight="1" x14ac:dyDescent="0.35">
      <c r="A25" s="680" t="s">
        <v>259</v>
      </c>
      <c r="B25" s="680"/>
      <c r="C25" s="680"/>
      <c r="D25" s="680"/>
      <c r="E25" s="680"/>
      <c r="F25" s="680"/>
      <c r="G25" s="680"/>
      <c r="H25" s="680"/>
    </row>
    <row r="26" spans="1:8" ht="36.75" customHeight="1" x14ac:dyDescent="0.35">
      <c r="A26" s="95"/>
      <c r="B26" s="95"/>
      <c r="C26" s="95"/>
      <c r="D26" s="95"/>
      <c r="E26" s="95"/>
      <c r="F26" s="95"/>
      <c r="G26" s="95"/>
      <c r="H26" s="95"/>
    </row>
    <row r="27" spans="1:8" ht="32.25" customHeight="1" x14ac:dyDescent="0.35">
      <c r="A27" s="680" t="s">
        <v>260</v>
      </c>
      <c r="B27" s="680"/>
      <c r="C27" s="680"/>
      <c r="D27" s="680"/>
      <c r="E27" s="680"/>
      <c r="F27" s="680"/>
      <c r="G27" s="680"/>
      <c r="H27" s="680"/>
    </row>
    <row r="28" spans="1:8" x14ac:dyDescent="0.35">
      <c r="A28" s="34"/>
      <c r="B28" s="34"/>
      <c r="C28" s="34"/>
      <c r="D28" s="34"/>
      <c r="E28" s="34"/>
      <c r="F28" s="34"/>
      <c r="G28" s="34"/>
      <c r="H28" s="34"/>
    </row>
    <row r="29" spans="1:8" x14ac:dyDescent="0.35">
      <c r="A29" s="34"/>
      <c r="B29" s="34"/>
      <c r="C29" s="34"/>
      <c r="D29" s="34"/>
      <c r="E29" s="34"/>
      <c r="F29" s="34"/>
      <c r="G29" s="34"/>
      <c r="H29" s="34"/>
    </row>
    <row r="30" spans="1:8" x14ac:dyDescent="0.35">
      <c r="A30" s="34"/>
      <c r="B30" s="34"/>
      <c r="C30" s="34"/>
      <c r="D30" s="34"/>
      <c r="E30" s="34"/>
      <c r="F30" s="34"/>
      <c r="G30" s="34"/>
      <c r="H30" s="34"/>
    </row>
    <row r="31" spans="1:8" x14ac:dyDescent="0.35">
      <c r="A31" s="34"/>
      <c r="B31" s="34"/>
      <c r="C31" s="34"/>
      <c r="D31" s="34"/>
      <c r="E31" s="34"/>
      <c r="F31" s="34"/>
      <c r="G31" s="34"/>
      <c r="H31" s="34"/>
    </row>
  </sheetData>
  <mergeCells count="16">
    <mergeCell ref="B2:H2"/>
    <mergeCell ref="B3:H3"/>
    <mergeCell ref="B7:D7"/>
    <mergeCell ref="B8:H8"/>
    <mergeCell ref="B4:G4"/>
    <mergeCell ref="B5:D5"/>
    <mergeCell ref="B6:G6"/>
    <mergeCell ref="B10:D10"/>
    <mergeCell ref="B9:H9"/>
    <mergeCell ref="A27:H27"/>
    <mergeCell ref="A20:D20"/>
    <mergeCell ref="A23:H23"/>
    <mergeCell ref="B13:H13"/>
    <mergeCell ref="A25:H25"/>
    <mergeCell ref="B15:D15"/>
    <mergeCell ref="B16:C16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22" zoomScale="75" zoomScaleNormal="75" workbookViewId="0">
      <selection activeCell="E37" sqref="E37"/>
    </sheetView>
  </sheetViews>
  <sheetFormatPr defaultRowHeight="15.5" x14ac:dyDescent="0.35"/>
  <cols>
    <col min="1" max="1" width="15.921875" customWidth="1"/>
    <col min="2" max="2" width="14.07421875" customWidth="1"/>
    <col min="4" max="4" width="10.4609375" customWidth="1"/>
    <col min="5" max="5" width="9.921875" customWidth="1"/>
    <col min="6" max="6" width="11.4609375" customWidth="1"/>
  </cols>
  <sheetData>
    <row r="1" spans="1:7" s="34" customFormat="1" x14ac:dyDescent="0.35">
      <c r="A1" s="125" t="s">
        <v>261</v>
      </c>
      <c r="B1" s="126"/>
      <c r="C1" s="126"/>
      <c r="D1" s="126"/>
      <c r="E1" s="126"/>
      <c r="F1" s="126"/>
      <c r="G1" s="78"/>
    </row>
    <row r="2" spans="1:7" x14ac:dyDescent="0.35">
      <c r="A2" t="s">
        <v>262</v>
      </c>
      <c r="C2" s="26" t="s">
        <v>263</v>
      </c>
      <c r="D2" s="26" t="s">
        <v>264</v>
      </c>
      <c r="E2" s="26"/>
      <c r="F2" s="26"/>
    </row>
    <row r="3" spans="1:7" x14ac:dyDescent="0.35">
      <c r="A3" s="75" t="s">
        <v>265</v>
      </c>
      <c r="B3" s="666" t="e">
        <f>+ASSUMPTIONS!#REF!</f>
        <v>#REF!</v>
      </c>
      <c r="C3" s="666"/>
      <c r="D3" t="s">
        <v>275</v>
      </c>
      <c r="E3" s="666" t="e">
        <f>+ASSUMPTIONS!#REF!</f>
        <v>#REF!</v>
      </c>
      <c r="F3" s="666"/>
    </row>
    <row r="4" spans="1:7" x14ac:dyDescent="0.35">
      <c r="A4" t="s">
        <v>266</v>
      </c>
      <c r="B4" s="666" t="e">
        <f>+ASSUMPTIONS!#REF!</f>
        <v>#REF!</v>
      </c>
      <c r="C4" s="666"/>
      <c r="D4" t="s">
        <v>267</v>
      </c>
      <c r="E4" s="666" t="e">
        <f>+ASSUMPTIONS!#REF!</f>
        <v>#REF!</v>
      </c>
      <c r="F4" s="666"/>
    </row>
    <row r="5" spans="1:7" ht="31" x14ac:dyDescent="0.35">
      <c r="A5" s="106" t="s">
        <v>268</v>
      </c>
      <c r="B5" s="686" t="e">
        <f>+ASSUMPTIONS!#REF!</f>
        <v>#REF!</v>
      </c>
      <c r="C5" s="686"/>
      <c r="D5" s="686"/>
      <c r="E5" s="686"/>
      <c r="F5" s="686"/>
    </row>
    <row r="6" spans="1:7" x14ac:dyDescent="0.35">
      <c r="A6" t="s">
        <v>269</v>
      </c>
      <c r="B6" s="686">
        <f>+ASSUMPTIONS!B5</f>
        <v>0</v>
      </c>
      <c r="C6" s="686"/>
      <c r="D6" s="686"/>
      <c r="E6" s="686"/>
      <c r="F6" s="686"/>
    </row>
    <row r="7" spans="1:7" x14ac:dyDescent="0.35">
      <c r="A7" s="26" t="s">
        <v>332</v>
      </c>
      <c r="B7" s="107" t="e">
        <f>+ASSUMPTIONS!#REF!</f>
        <v>#REF!</v>
      </c>
      <c r="C7" s="105"/>
      <c r="D7" s="105"/>
      <c r="E7" s="105"/>
      <c r="F7" s="105"/>
    </row>
    <row r="8" spans="1:7" ht="15" customHeight="1" x14ac:dyDescent="0.35">
      <c r="A8" s="26" t="s">
        <v>274</v>
      </c>
      <c r="B8" s="107" t="e">
        <f>+ASSUMPTIONS!#REF!</f>
        <v>#REF!</v>
      </c>
      <c r="C8" s="105"/>
      <c r="D8" s="105"/>
      <c r="E8" s="105"/>
      <c r="F8" s="105"/>
    </row>
    <row r="9" spans="1:7" ht="40.5" customHeight="1" x14ac:dyDescent="0.35">
      <c r="A9" s="94" t="s">
        <v>333</v>
      </c>
      <c r="B9" s="107" t="e">
        <f>+ASSUMPTIONS!#REF!</f>
        <v>#REF!</v>
      </c>
      <c r="C9" s="105"/>
      <c r="D9" s="105"/>
      <c r="E9" s="105"/>
      <c r="F9" s="105"/>
    </row>
    <row r="11" spans="1:7" ht="18.5" thickBot="1" x14ac:dyDescent="0.45">
      <c r="A11" s="104" t="s">
        <v>216</v>
      </c>
      <c r="B11" s="74"/>
      <c r="C11" s="74"/>
      <c r="D11" s="74"/>
      <c r="E11" s="74"/>
      <c r="F11" s="74"/>
    </row>
    <row r="12" spans="1:7" ht="16" thickTop="1" x14ac:dyDescent="0.35">
      <c r="A12" t="s">
        <v>270</v>
      </c>
      <c r="B12" s="687">
        <f>+ASSUMPTIONS!B21</f>
        <v>0</v>
      </c>
      <c r="C12" s="687"/>
      <c r="D12" t="s">
        <v>273</v>
      </c>
      <c r="E12" s="688">
        <f>+ASSUMPTIONS!D13</f>
        <v>0</v>
      </c>
      <c r="F12" s="688"/>
    </row>
    <row r="13" spans="1:7" x14ac:dyDescent="0.35">
      <c r="A13" t="s">
        <v>245</v>
      </c>
      <c r="B13" s="686" t="e">
        <f>+ASSUMPTIONS!#REF!</f>
        <v>#REF!</v>
      </c>
      <c r="C13" s="686"/>
      <c r="D13" t="s">
        <v>273</v>
      </c>
      <c r="E13" s="666"/>
      <c r="F13" s="666"/>
    </row>
    <row r="14" spans="1:7" x14ac:dyDescent="0.35">
      <c r="A14" t="s">
        <v>271</v>
      </c>
      <c r="B14" s="666">
        <f>+ASSUMPTIONS!D21</f>
        <v>0</v>
      </c>
      <c r="C14" s="666"/>
      <c r="D14" s="666"/>
    </row>
    <row r="15" spans="1:7" x14ac:dyDescent="0.35">
      <c r="A15" t="s">
        <v>269</v>
      </c>
      <c r="B15" s="684" t="e">
        <f>+ASSUMPTIONS!#REF!</f>
        <v>#REF!</v>
      </c>
      <c r="C15" s="684"/>
      <c r="D15" s="684"/>
      <c r="E15" s="684"/>
      <c r="F15" s="684"/>
    </row>
    <row r="16" spans="1:7" x14ac:dyDescent="0.35">
      <c r="A16" s="108" t="s">
        <v>272</v>
      </c>
      <c r="B16" s="109"/>
      <c r="C16" s="109"/>
      <c r="D16" s="109"/>
      <c r="E16" s="109"/>
      <c r="F16" s="110"/>
    </row>
    <row r="17" spans="1:6" x14ac:dyDescent="0.35">
      <c r="A17" s="683">
        <f>+ASSUMPTIONS!B22</f>
        <v>0</v>
      </c>
      <c r="B17" s="684"/>
      <c r="C17" s="684"/>
      <c r="D17" s="684"/>
      <c r="E17" s="684"/>
      <c r="F17" s="685"/>
    </row>
    <row r="19" spans="1:6" x14ac:dyDescent="0.35">
      <c r="A19" s="26" t="s">
        <v>351</v>
      </c>
    </row>
    <row r="20" spans="1:6" x14ac:dyDescent="0.35">
      <c r="A20" t="s">
        <v>352</v>
      </c>
      <c r="D20" t="s">
        <v>353</v>
      </c>
    </row>
    <row r="21" spans="1:6" x14ac:dyDescent="0.35">
      <c r="A21" s="108" t="s">
        <v>354</v>
      </c>
      <c r="B21" s="182" t="s">
        <v>355</v>
      </c>
      <c r="C21" s="111"/>
      <c r="D21" s="185" t="s">
        <v>357</v>
      </c>
      <c r="E21" s="182" t="s">
        <v>358</v>
      </c>
      <c r="F21" s="111"/>
    </row>
    <row r="22" spans="1:6" x14ac:dyDescent="0.35">
      <c r="A22" s="183"/>
      <c r="B22" s="66" t="s">
        <v>356</v>
      </c>
      <c r="C22" s="111"/>
      <c r="D22" s="66"/>
      <c r="E22" s="66" t="s">
        <v>359</v>
      </c>
      <c r="F22" s="111"/>
    </row>
    <row r="23" spans="1:6" x14ac:dyDescent="0.35">
      <c r="A23" s="180"/>
      <c r="B23" s="127"/>
      <c r="C23" s="127"/>
      <c r="D23" s="127"/>
      <c r="E23" s="127"/>
      <c r="F23" s="184"/>
    </row>
    <row r="25" spans="1:6" x14ac:dyDescent="0.35">
      <c r="A25" s="181" t="s">
        <v>360</v>
      </c>
      <c r="B25" s="186" t="s">
        <v>361</v>
      </c>
      <c r="C25" s="182" t="s">
        <v>362</v>
      </c>
      <c r="D25" s="182"/>
      <c r="E25" s="182"/>
      <c r="F25" s="110"/>
    </row>
    <row r="26" spans="1:6" x14ac:dyDescent="0.35">
      <c r="A26" s="183"/>
      <c r="B26" s="66"/>
      <c r="C26" s="66" t="s">
        <v>363</v>
      </c>
      <c r="D26" s="66"/>
      <c r="E26" s="66"/>
      <c r="F26" s="179"/>
    </row>
    <row r="27" spans="1:6" x14ac:dyDescent="0.35">
      <c r="A27" s="183"/>
      <c r="B27" s="66"/>
      <c r="C27" s="66" t="s">
        <v>364</v>
      </c>
      <c r="D27" s="66"/>
      <c r="E27" s="66"/>
      <c r="F27" s="179"/>
    </row>
    <row r="28" spans="1:6" x14ac:dyDescent="0.35">
      <c r="A28" s="183"/>
      <c r="B28" s="66"/>
      <c r="C28" s="66" t="s">
        <v>365</v>
      </c>
      <c r="D28" s="66"/>
      <c r="E28" s="66"/>
      <c r="F28" s="179"/>
    </row>
    <row r="29" spans="1:6" x14ac:dyDescent="0.35">
      <c r="A29" s="183"/>
      <c r="B29" s="66"/>
      <c r="C29" s="66" t="s">
        <v>151</v>
      </c>
      <c r="D29" s="66"/>
      <c r="E29" s="66"/>
      <c r="F29" s="179"/>
    </row>
    <row r="30" spans="1:6" x14ac:dyDescent="0.35">
      <c r="A30" s="180"/>
      <c r="B30" s="187" t="s">
        <v>366</v>
      </c>
      <c r="C30" s="127"/>
      <c r="D30" s="127"/>
      <c r="E30" s="127"/>
      <c r="F30" s="184"/>
    </row>
    <row r="31" spans="1:6" x14ac:dyDescent="0.35">
      <c r="A31" s="26" t="s">
        <v>367</v>
      </c>
      <c r="B31" s="66"/>
      <c r="C31" s="66"/>
      <c r="D31" s="66"/>
      <c r="E31" s="66"/>
      <c r="F31" s="66"/>
    </row>
    <row r="32" spans="1:6" ht="31" x14ac:dyDescent="0.35">
      <c r="B32" s="188" t="s">
        <v>374</v>
      </c>
      <c r="C32" s="189" t="s">
        <v>376</v>
      </c>
      <c r="D32" s="190" t="s">
        <v>375</v>
      </c>
      <c r="E32" s="189" t="s">
        <v>376</v>
      </c>
      <c r="F32" s="66"/>
    </row>
    <row r="33" spans="1:6" x14ac:dyDescent="0.35">
      <c r="A33" t="s">
        <v>368</v>
      </c>
      <c r="B33" s="127"/>
      <c r="C33" s="114"/>
      <c r="D33" s="114"/>
      <c r="E33" s="114"/>
    </row>
    <row r="34" spans="1:6" x14ac:dyDescent="0.35">
      <c r="A34" t="s">
        <v>369</v>
      </c>
      <c r="B34" s="127"/>
      <c r="C34" s="114"/>
      <c r="D34" s="114"/>
      <c r="E34" s="114"/>
    </row>
    <row r="35" spans="1:6" x14ac:dyDescent="0.35">
      <c r="A35" t="s">
        <v>370</v>
      </c>
      <c r="B35" s="127"/>
      <c r="C35" s="114"/>
      <c r="D35" s="114"/>
      <c r="E35" s="114"/>
    </row>
    <row r="36" spans="1:6" x14ac:dyDescent="0.35">
      <c r="A36" t="s">
        <v>371</v>
      </c>
      <c r="B36" s="127"/>
      <c r="C36" s="114"/>
      <c r="D36" s="114"/>
      <c r="E36" s="114"/>
    </row>
    <row r="37" spans="1:6" x14ac:dyDescent="0.35">
      <c r="A37" t="s">
        <v>372</v>
      </c>
      <c r="B37" s="127"/>
      <c r="C37" s="114"/>
      <c r="D37" s="114"/>
      <c r="E37" s="114"/>
    </row>
    <row r="38" spans="1:6" x14ac:dyDescent="0.35">
      <c r="A38" t="s">
        <v>373</v>
      </c>
      <c r="B38" s="127"/>
      <c r="C38" s="114"/>
      <c r="D38" s="114"/>
      <c r="E38" s="114"/>
    </row>
    <row r="39" spans="1:6" x14ac:dyDescent="0.35">
      <c r="A39" t="s">
        <v>377</v>
      </c>
      <c r="B39" s="127"/>
      <c r="C39" s="114"/>
      <c r="D39" s="114"/>
      <c r="E39" s="114"/>
    </row>
    <row r="41" spans="1:6" x14ac:dyDescent="0.35">
      <c r="A41" s="191" t="s">
        <v>378</v>
      </c>
      <c r="B41" s="191"/>
      <c r="C41" t="s">
        <v>379</v>
      </c>
      <c r="D41" s="111"/>
      <c r="E41" t="s">
        <v>304</v>
      </c>
      <c r="F41" s="111"/>
    </row>
    <row r="42" spans="1:6" x14ac:dyDescent="0.35">
      <c r="A42" t="s">
        <v>380</v>
      </c>
      <c r="C42" s="127"/>
      <c r="D42" s="127"/>
      <c r="E42" t="s">
        <v>381</v>
      </c>
    </row>
    <row r="43" spans="1:6" x14ac:dyDescent="0.35">
      <c r="A43" t="s">
        <v>382</v>
      </c>
      <c r="F43" s="127"/>
    </row>
    <row r="44" spans="1:6" x14ac:dyDescent="0.35">
      <c r="A44" t="s">
        <v>383</v>
      </c>
      <c r="B44" s="127"/>
      <c r="C44" t="s">
        <v>384</v>
      </c>
      <c r="E44" s="127"/>
    </row>
    <row r="45" spans="1:6" x14ac:dyDescent="0.35">
      <c r="A45" t="s">
        <v>385</v>
      </c>
      <c r="B45" s="127"/>
      <c r="C45" s="127"/>
    </row>
    <row r="46" spans="1:6" x14ac:dyDescent="0.35">
      <c r="A46" t="s">
        <v>386</v>
      </c>
      <c r="B46" s="96"/>
    </row>
    <row r="47" spans="1:6" x14ac:dyDescent="0.35">
      <c r="A47" t="s">
        <v>387</v>
      </c>
      <c r="B47" s="96"/>
    </row>
    <row r="48" spans="1:6" x14ac:dyDescent="0.35">
      <c r="A48" t="s">
        <v>388</v>
      </c>
      <c r="B48" s="96"/>
    </row>
    <row r="50" spans="1:6" x14ac:dyDescent="0.35">
      <c r="A50" s="26" t="s">
        <v>389</v>
      </c>
      <c r="B50" s="127"/>
      <c r="C50" s="127"/>
      <c r="D50" s="127"/>
      <c r="E50" s="127"/>
      <c r="F50" s="127"/>
    </row>
    <row r="51" spans="1:6" x14ac:dyDescent="0.35">
      <c r="A51" s="127"/>
      <c r="B51" s="127"/>
      <c r="C51" s="127"/>
      <c r="D51" s="127"/>
      <c r="E51" s="127"/>
      <c r="F51" s="127"/>
    </row>
    <row r="53" spans="1:6" x14ac:dyDescent="0.35">
      <c r="A53" t="s">
        <v>390</v>
      </c>
      <c r="E53" s="127"/>
    </row>
    <row r="54" spans="1:6" x14ac:dyDescent="0.35">
      <c r="A54" t="s">
        <v>391</v>
      </c>
      <c r="B54" s="127"/>
      <c r="C54" s="127"/>
      <c r="D54" s="127"/>
      <c r="E54" s="127"/>
      <c r="F54" s="127"/>
    </row>
    <row r="56" spans="1:6" x14ac:dyDescent="0.35">
      <c r="A56" s="26" t="s">
        <v>392</v>
      </c>
      <c r="B56" s="26"/>
      <c r="C56" t="s">
        <v>393</v>
      </c>
      <c r="E56" s="127"/>
    </row>
    <row r="57" spans="1:6" x14ac:dyDescent="0.35">
      <c r="C57" t="s">
        <v>394</v>
      </c>
      <c r="E57" s="96"/>
    </row>
    <row r="58" spans="1:6" x14ac:dyDescent="0.35">
      <c r="C58" t="s">
        <v>395</v>
      </c>
      <c r="F58" s="127"/>
    </row>
    <row r="60" spans="1:6" x14ac:dyDescent="0.35">
      <c r="A60" s="26" t="s">
        <v>396</v>
      </c>
      <c r="B60" s="127"/>
      <c r="C60" s="127"/>
    </row>
  </sheetData>
  <mergeCells count="13">
    <mergeCell ref="B3:C3"/>
    <mergeCell ref="E3:F3"/>
    <mergeCell ref="B4:C4"/>
    <mergeCell ref="E4:F4"/>
    <mergeCell ref="B14:D14"/>
    <mergeCell ref="A17:F17"/>
    <mergeCell ref="B15:F15"/>
    <mergeCell ref="B5:F5"/>
    <mergeCell ref="B6:F6"/>
    <mergeCell ref="E13:F13"/>
    <mergeCell ref="B12:C12"/>
    <mergeCell ref="B13:C13"/>
    <mergeCell ref="E12:F12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75" workbookViewId="0">
      <selection activeCell="B3" sqref="B3"/>
    </sheetView>
  </sheetViews>
  <sheetFormatPr defaultRowHeight="15.5" x14ac:dyDescent="0.35"/>
  <cols>
    <col min="1" max="1" width="15.3828125" customWidth="1"/>
    <col min="3" max="3" width="12.61328125" customWidth="1"/>
    <col min="4" max="4" width="6.07421875" customWidth="1"/>
    <col min="5" max="5" width="9.921875" customWidth="1"/>
    <col min="6" max="6" width="10.84375" customWidth="1"/>
  </cols>
  <sheetData>
    <row r="1" spans="1:7" x14ac:dyDescent="0.35">
      <c r="A1" s="93" t="s">
        <v>276</v>
      </c>
      <c r="B1" s="72"/>
      <c r="C1" s="72"/>
      <c r="D1" s="72"/>
      <c r="E1" s="72"/>
      <c r="F1" s="84"/>
      <c r="G1" s="83"/>
    </row>
    <row r="2" spans="1:7" ht="31" x14ac:dyDescent="0.35">
      <c r="A2" s="26" t="s">
        <v>209</v>
      </c>
      <c r="B2" t="e">
        <f>+ASSUMPTIONS!#REF!</f>
        <v>#REF!</v>
      </c>
      <c r="C2" s="94" t="s">
        <v>285</v>
      </c>
      <c r="D2" s="111"/>
      <c r="E2" s="26" t="s">
        <v>277</v>
      </c>
    </row>
    <row r="3" spans="1:7" ht="21" customHeight="1" x14ac:dyDescent="0.35">
      <c r="A3" s="112" t="s">
        <v>278</v>
      </c>
      <c r="B3" s="30" t="s">
        <v>279</v>
      </c>
      <c r="C3" s="30"/>
      <c r="D3" s="30"/>
      <c r="E3" s="30"/>
    </row>
    <row r="4" spans="1:7" x14ac:dyDescent="0.35">
      <c r="A4" s="26" t="s">
        <v>280</v>
      </c>
      <c r="B4" s="666" t="e">
        <f>+ASSUMPTIONS!#REF!</f>
        <v>#REF!</v>
      </c>
      <c r="C4" s="666"/>
      <c r="D4" s="666"/>
      <c r="E4" s="26" t="s">
        <v>275</v>
      </c>
      <c r="F4" s="75" t="e">
        <f>+ASSUMPTIONS!#REF!</f>
        <v>#REF!</v>
      </c>
    </row>
    <row r="5" spans="1:7" x14ac:dyDescent="0.35">
      <c r="A5" s="26" t="s">
        <v>8</v>
      </c>
      <c r="B5" s="671" t="e">
        <f>+ASSUMPTIONS!#REF!</f>
        <v>#REF!</v>
      </c>
      <c r="C5" s="671"/>
      <c r="D5" s="671"/>
      <c r="E5" s="671"/>
      <c r="F5" s="671"/>
    </row>
    <row r="6" spans="1:7" x14ac:dyDescent="0.35">
      <c r="A6" s="26" t="s">
        <v>281</v>
      </c>
      <c r="B6" s="671">
        <f>+ASSUMPTIONS!B5</f>
        <v>0</v>
      </c>
      <c r="C6" s="671"/>
      <c r="D6" s="671"/>
      <c r="E6" s="671"/>
      <c r="F6" s="671"/>
    </row>
    <row r="7" spans="1:7" x14ac:dyDescent="0.35">
      <c r="A7" s="113" t="s">
        <v>188</v>
      </c>
      <c r="B7" s="75">
        <f>+ASSUMPTIONS!B7</f>
        <v>0</v>
      </c>
      <c r="C7" s="75"/>
      <c r="D7" s="75"/>
      <c r="E7" s="75"/>
      <c r="F7" s="75"/>
    </row>
    <row r="8" spans="1:7" ht="31.5" customHeight="1" x14ac:dyDescent="0.35">
      <c r="A8" s="26" t="s">
        <v>283</v>
      </c>
      <c r="B8" s="671">
        <f>+ASSUMPTIONS!B21</f>
        <v>0</v>
      </c>
      <c r="C8" s="671"/>
      <c r="D8" s="671"/>
      <c r="E8" s="26" t="s">
        <v>267</v>
      </c>
      <c r="F8" s="105">
        <f>+ASSUMPTIONS!D13</f>
        <v>0</v>
      </c>
    </row>
    <row r="9" spans="1:7" ht="24.75" customHeight="1" x14ac:dyDescent="0.35">
      <c r="A9" s="67" t="s">
        <v>246</v>
      </c>
      <c r="B9" s="671" t="e">
        <f>+ASSUMPTIONS!#REF!</f>
        <v>#REF!</v>
      </c>
      <c r="C9" s="671"/>
      <c r="D9" s="671"/>
      <c r="E9" s="112" t="s">
        <v>284</v>
      </c>
      <c r="F9" s="75"/>
    </row>
    <row r="10" spans="1:7" x14ac:dyDescent="0.35">
      <c r="A10" s="26" t="s">
        <v>282</v>
      </c>
      <c r="B10" s="671">
        <f>+ASSUMPTIONS!B22</f>
        <v>0</v>
      </c>
      <c r="C10" s="671"/>
      <c r="D10" s="671"/>
      <c r="E10" s="671"/>
      <c r="F10" s="671"/>
    </row>
    <row r="11" spans="1:7" x14ac:dyDescent="0.35">
      <c r="A11" s="26" t="s">
        <v>286</v>
      </c>
      <c r="B11" s="666">
        <f>+ASSUMPTIONS!B6</f>
        <v>0</v>
      </c>
      <c r="C11" s="666"/>
      <c r="D11" s="666"/>
    </row>
    <row r="12" spans="1:7" x14ac:dyDescent="0.35">
      <c r="A12" s="26"/>
    </row>
    <row r="13" spans="1:7" ht="16" thickBot="1" x14ac:dyDescent="0.4">
      <c r="A13" s="91" t="s">
        <v>297</v>
      </c>
      <c r="B13" s="74"/>
      <c r="C13" s="74"/>
      <c r="D13" s="74"/>
      <c r="E13" s="74"/>
      <c r="F13" s="74"/>
    </row>
    <row r="14" spans="1:7" ht="16" thickTop="1" x14ac:dyDescent="0.35">
      <c r="A14" s="34" t="s">
        <v>287</v>
      </c>
      <c r="D14" s="114"/>
    </row>
    <row r="15" spans="1:7" x14ac:dyDescent="0.35">
      <c r="A15" s="85" t="s">
        <v>288</v>
      </c>
      <c r="B15" s="114"/>
      <c r="D15" s="66"/>
      <c r="F15" s="66"/>
    </row>
    <row r="16" spans="1:7" x14ac:dyDescent="0.35">
      <c r="A16" s="34" t="s">
        <v>289</v>
      </c>
      <c r="B16" s="115"/>
      <c r="C16" s="34"/>
      <c r="D16" s="34"/>
      <c r="E16" s="34"/>
      <c r="F16" s="34"/>
    </row>
    <row r="17" spans="1:6" x14ac:dyDescent="0.35">
      <c r="A17" s="34" t="s">
        <v>290</v>
      </c>
      <c r="B17" s="115"/>
      <c r="C17" s="34"/>
      <c r="D17" s="34"/>
      <c r="E17" s="34"/>
      <c r="F17" s="34"/>
    </row>
    <row r="18" spans="1:6" x14ac:dyDescent="0.35">
      <c r="A18" s="34" t="s">
        <v>291</v>
      </c>
      <c r="B18" s="34"/>
      <c r="C18" s="34"/>
      <c r="D18" s="115"/>
      <c r="E18" s="34"/>
      <c r="F18" s="34"/>
    </row>
    <row r="19" spans="1:6" x14ac:dyDescent="0.35">
      <c r="A19" s="34" t="s">
        <v>292</v>
      </c>
      <c r="B19" s="34"/>
      <c r="C19" s="34"/>
      <c r="D19" s="115"/>
      <c r="E19" s="34"/>
      <c r="F19" s="34"/>
    </row>
    <row r="20" spans="1:6" x14ac:dyDescent="0.35">
      <c r="A20" t="s">
        <v>151</v>
      </c>
      <c r="B20" s="111"/>
    </row>
    <row r="22" spans="1:6" x14ac:dyDescent="0.35">
      <c r="A22" s="139" t="s">
        <v>293</v>
      </c>
      <c r="B22" s="30"/>
      <c r="C22" s="30"/>
      <c r="D22" s="30"/>
      <c r="E22" s="689"/>
      <c r="F22" s="689"/>
    </row>
    <row r="23" spans="1:6" x14ac:dyDescent="0.35">
      <c r="A23" t="s">
        <v>298</v>
      </c>
    </row>
    <row r="24" spans="1:6" x14ac:dyDescent="0.35">
      <c r="A24" t="s">
        <v>294</v>
      </c>
      <c r="C24" s="111"/>
    </row>
    <row r="25" spans="1:6" x14ac:dyDescent="0.35">
      <c r="A25" t="s">
        <v>295</v>
      </c>
      <c r="C25" s="111"/>
    </row>
    <row r="26" spans="1:6" x14ac:dyDescent="0.35">
      <c r="A26" t="s">
        <v>296</v>
      </c>
      <c r="C26" s="111"/>
    </row>
    <row r="27" spans="1:6" x14ac:dyDescent="0.35">
      <c r="A27" t="s">
        <v>299</v>
      </c>
      <c r="C27" s="111"/>
    </row>
    <row r="28" spans="1:6" x14ac:dyDescent="0.35">
      <c r="A28" t="s">
        <v>151</v>
      </c>
      <c r="C28" s="111"/>
    </row>
    <row r="30" spans="1:6" x14ac:dyDescent="0.35">
      <c r="A30" t="s">
        <v>300</v>
      </c>
      <c r="B30" s="666" t="e">
        <f>+CBTS!D33</f>
        <v>#REF!</v>
      </c>
      <c r="C30" s="666"/>
      <c r="D30" s="666"/>
      <c r="E30" s="666"/>
    </row>
  </sheetData>
  <mergeCells count="9">
    <mergeCell ref="B4:D4"/>
    <mergeCell ref="B5:F5"/>
    <mergeCell ref="B8:D8"/>
    <mergeCell ref="E22:F22"/>
    <mergeCell ref="B30:E30"/>
    <mergeCell ref="B10:F10"/>
    <mergeCell ref="B6:F6"/>
    <mergeCell ref="B9:D9"/>
    <mergeCell ref="B11:D11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75" workbookViewId="0">
      <selection activeCell="H47" sqref="H47"/>
    </sheetView>
  </sheetViews>
  <sheetFormatPr defaultRowHeight="15.5" x14ac:dyDescent="0.35"/>
  <cols>
    <col min="1" max="1" width="17" customWidth="1"/>
    <col min="2" max="2" width="13.07421875" customWidth="1"/>
  </cols>
  <sheetData>
    <row r="1" spans="1:7" x14ac:dyDescent="0.35">
      <c r="A1" s="93" t="s">
        <v>305</v>
      </c>
      <c r="B1" s="72"/>
      <c r="C1" s="72"/>
      <c r="D1" s="72"/>
      <c r="E1" s="72"/>
      <c r="F1" s="84"/>
      <c r="G1" s="83"/>
    </row>
    <row r="2" spans="1:7" x14ac:dyDescent="0.35">
      <c r="A2" s="26" t="s">
        <v>306</v>
      </c>
      <c r="B2" t="e">
        <f>+ASSUMPTIONS!#REF!</f>
        <v>#REF!</v>
      </c>
    </row>
    <row r="3" spans="1:7" x14ac:dyDescent="0.35">
      <c r="A3" s="26" t="s">
        <v>307</v>
      </c>
      <c r="B3" t="e">
        <f>+ASSUMPTIONS!#REF!</f>
        <v>#REF!</v>
      </c>
    </row>
    <row r="4" spans="1:7" x14ac:dyDescent="0.35">
      <c r="A4" s="26" t="s">
        <v>308</v>
      </c>
      <c r="B4" s="666" t="e">
        <f>+ASSUMPTIONS!#REF!</f>
        <v>#REF!</v>
      </c>
      <c r="C4" s="666"/>
      <c r="D4" s="26" t="s">
        <v>275</v>
      </c>
      <c r="E4" t="e">
        <f>+ASSUMPTIONS!#REF!</f>
        <v>#REF!</v>
      </c>
    </row>
    <row r="5" spans="1:7" x14ac:dyDescent="0.35">
      <c r="A5" s="26" t="s">
        <v>309</v>
      </c>
      <c r="B5" s="666" t="e">
        <f>+ASSUMPTIONS!#REF!</f>
        <v>#REF!</v>
      </c>
      <c r="C5" s="666"/>
      <c r="D5" s="119" t="s">
        <v>275</v>
      </c>
    </row>
    <row r="6" spans="1:7" x14ac:dyDescent="0.35">
      <c r="A6" s="26" t="s">
        <v>310</v>
      </c>
      <c r="B6" s="671" t="e">
        <f>+ASSUMPTIONS!#REF!</f>
        <v>#REF!</v>
      </c>
      <c r="C6" s="671"/>
      <c r="D6" s="671"/>
      <c r="E6" s="671"/>
      <c r="F6" s="671"/>
    </row>
    <row r="7" spans="1:7" x14ac:dyDescent="0.35">
      <c r="A7" s="26" t="s">
        <v>186</v>
      </c>
      <c r="B7" s="671">
        <f>+ASSUMPTIONS!B5</f>
        <v>0</v>
      </c>
      <c r="C7" s="671"/>
      <c r="D7" s="671"/>
      <c r="E7" s="671"/>
      <c r="F7" s="671"/>
    </row>
    <row r="8" spans="1:7" ht="29.25" customHeight="1" x14ac:dyDescent="0.35">
      <c r="A8" s="26" t="s">
        <v>311</v>
      </c>
      <c r="B8" s="671">
        <f>+ASSUMPTIONS!B13</f>
        <v>0</v>
      </c>
      <c r="C8" s="671"/>
      <c r="D8" s="671"/>
      <c r="E8" s="671"/>
      <c r="F8" s="671"/>
    </row>
    <row r="9" spans="1:7" x14ac:dyDescent="0.35">
      <c r="A9" s="120" t="s">
        <v>312</v>
      </c>
      <c r="B9">
        <f>+ASSUMPTIONS!D13</f>
        <v>0</v>
      </c>
      <c r="D9" s="119" t="s">
        <v>315</v>
      </c>
    </row>
    <row r="10" spans="1:7" x14ac:dyDescent="0.35">
      <c r="A10" s="26" t="s">
        <v>313</v>
      </c>
      <c r="B10" s="666" t="e">
        <f>+ASSUMPTIONS!#REF!</f>
        <v>#REF!</v>
      </c>
      <c r="C10" s="666"/>
    </row>
    <row r="11" spans="1:7" x14ac:dyDescent="0.35">
      <c r="A11" s="119" t="s">
        <v>314</v>
      </c>
      <c r="B11" s="666"/>
      <c r="C11" s="666"/>
      <c r="D11" s="666"/>
      <c r="E11" s="666"/>
      <c r="F11" s="666"/>
    </row>
    <row r="12" spans="1:7" x14ac:dyDescent="0.35">
      <c r="A12" s="121" t="s">
        <v>312</v>
      </c>
      <c r="B12" s="666"/>
      <c r="C12" s="666"/>
    </row>
    <row r="13" spans="1:7" x14ac:dyDescent="0.35">
      <c r="A13" s="119" t="s">
        <v>246</v>
      </c>
      <c r="B13" s="666"/>
      <c r="C13" s="666"/>
      <c r="D13" s="666"/>
    </row>
    <row r="15" spans="1:7" ht="16" thickBot="1" x14ac:dyDescent="0.4">
      <c r="A15" s="91" t="s">
        <v>316</v>
      </c>
      <c r="B15" s="91"/>
      <c r="C15" s="74"/>
      <c r="D15" s="74"/>
      <c r="E15" s="74"/>
      <c r="F15" s="74"/>
      <c r="G15" s="66"/>
    </row>
    <row r="16" spans="1:7" ht="16" thickTop="1" x14ac:dyDescent="0.35">
      <c r="A16" s="26" t="s">
        <v>318</v>
      </c>
      <c r="B16" s="688"/>
      <c r="C16" s="688"/>
      <c r="D16" s="688"/>
      <c r="E16" s="688"/>
    </row>
    <row r="17" spans="1:7" x14ac:dyDescent="0.35">
      <c r="A17" s="26" t="s">
        <v>319</v>
      </c>
      <c r="B17">
        <f>+ASSUMPTIONS!B7</f>
        <v>0</v>
      </c>
    </row>
    <row r="18" spans="1:7" x14ac:dyDescent="0.35">
      <c r="A18" s="26" t="s">
        <v>320</v>
      </c>
    </row>
    <row r="19" spans="1:7" x14ac:dyDescent="0.35">
      <c r="A19" s="26" t="s">
        <v>321</v>
      </c>
    </row>
    <row r="20" spans="1:7" x14ac:dyDescent="0.35">
      <c r="A20" s="26" t="s">
        <v>204</v>
      </c>
      <c r="B20">
        <f>+ASSUMPTIONS!D8</f>
        <v>0</v>
      </c>
    </row>
    <row r="21" spans="1:7" x14ac:dyDescent="0.35">
      <c r="A21" s="119" t="s">
        <v>322</v>
      </c>
    </row>
    <row r="22" spans="1:7" x14ac:dyDescent="0.35">
      <c r="A22" s="26" t="s">
        <v>250</v>
      </c>
      <c r="B22">
        <f>+ASSUMPTIONS!B8</f>
        <v>0</v>
      </c>
    </row>
    <row r="23" spans="1:7" x14ac:dyDescent="0.35">
      <c r="A23" s="26" t="s">
        <v>286</v>
      </c>
      <c r="B23" s="666">
        <f>+ASSUMPTIONS!B6</f>
        <v>0</v>
      </c>
      <c r="C23" s="666"/>
      <c r="D23" s="666"/>
      <c r="E23" s="666"/>
    </row>
    <row r="24" spans="1:7" x14ac:dyDescent="0.35">
      <c r="A24" s="26"/>
    </row>
    <row r="26" spans="1:7" x14ac:dyDescent="0.35">
      <c r="A26" s="94" t="s">
        <v>323</v>
      </c>
      <c r="B26" t="e">
        <f>+ASSUMPTIONS!#REF!</f>
        <v>#REF!</v>
      </c>
      <c r="C26" s="122"/>
    </row>
    <row r="27" spans="1:7" ht="16.5" customHeight="1" x14ac:dyDescent="0.35">
      <c r="A27" s="67" t="s">
        <v>327</v>
      </c>
      <c r="B27">
        <f>+CBTS!B30</f>
        <v>0</v>
      </c>
    </row>
    <row r="29" spans="1:7" ht="16" thickBot="1" x14ac:dyDescent="0.4">
      <c r="A29" s="91" t="s">
        <v>324</v>
      </c>
      <c r="B29" s="91"/>
      <c r="C29" s="74"/>
      <c r="D29" s="74"/>
      <c r="E29" s="74"/>
      <c r="F29" s="74"/>
      <c r="G29" s="66"/>
    </row>
    <row r="30" spans="1:7" ht="16" thickTop="1" x14ac:dyDescent="0.35">
      <c r="A30" s="26" t="s">
        <v>317</v>
      </c>
      <c r="B30" s="666">
        <f>+CASHFLOW!N69</f>
        <v>0</v>
      </c>
      <c r="C30" s="666"/>
    </row>
    <row r="31" spans="1:7" x14ac:dyDescent="0.35">
      <c r="A31" t="s">
        <v>330</v>
      </c>
    </row>
    <row r="32" spans="1:7" x14ac:dyDescent="0.35">
      <c r="A32" t="s">
        <v>325</v>
      </c>
    </row>
    <row r="33" spans="1:7" x14ac:dyDescent="0.35">
      <c r="A33" t="s">
        <v>326</v>
      </c>
    </row>
    <row r="34" spans="1:7" ht="17.25" customHeight="1" x14ac:dyDescent="0.35">
      <c r="A34" s="690" t="s">
        <v>328</v>
      </c>
      <c r="B34" s="666"/>
      <c r="C34" t="e">
        <f>+ASSUMPTIONS!#REF!</f>
        <v>#REF!</v>
      </c>
    </row>
    <row r="35" spans="1:7" x14ac:dyDescent="0.35">
      <c r="A35" s="103" t="s">
        <v>329</v>
      </c>
      <c r="B35" s="28" t="s">
        <v>207</v>
      </c>
    </row>
    <row r="37" spans="1:7" x14ac:dyDescent="0.35">
      <c r="A37" t="s">
        <v>331</v>
      </c>
      <c r="B37" s="127"/>
      <c r="C37" s="127"/>
      <c r="D37" s="127"/>
      <c r="E37" s="127"/>
      <c r="F37" s="127"/>
      <c r="G37" s="66"/>
    </row>
    <row r="38" spans="1:7" x14ac:dyDescent="0.35">
      <c r="B38" s="96"/>
      <c r="C38" s="96"/>
      <c r="D38" s="96"/>
      <c r="E38" s="96"/>
      <c r="F38" s="96"/>
      <c r="G38" s="66"/>
    </row>
  </sheetData>
  <mergeCells count="13">
    <mergeCell ref="B16:E16"/>
    <mergeCell ref="B23:E23"/>
    <mergeCell ref="B30:C30"/>
    <mergeCell ref="A34:B34"/>
    <mergeCell ref="B13:D13"/>
    <mergeCell ref="B4:C4"/>
    <mergeCell ref="B5:C5"/>
    <mergeCell ref="B6:F6"/>
    <mergeCell ref="B12:C12"/>
    <mergeCell ref="B7:F7"/>
    <mergeCell ref="B8:F8"/>
    <mergeCell ref="B10:C10"/>
    <mergeCell ref="B11:F11"/>
  </mergeCells>
  <phoneticPr fontId="3" type="noConversion"/>
  <hyperlinks>
    <hyperlink ref="B35" location="RENT!A1" display="RENT!A1"/>
  </hyperlink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5"/>
  <sheetViews>
    <sheetView showGridLines="0" zoomScale="115" zoomScaleNormal="115" zoomScalePageLayoutView="60" workbookViewId="0">
      <selection activeCell="G21" sqref="G21"/>
    </sheetView>
  </sheetViews>
  <sheetFormatPr defaultColWidth="6.921875" defaultRowHeight="11.5" x14ac:dyDescent="0.25"/>
  <cols>
    <col min="1" max="1" width="4.61328125" style="389" customWidth="1"/>
    <col min="2" max="2" width="46.4609375" style="389" customWidth="1"/>
    <col min="3" max="3" width="13" style="389" customWidth="1"/>
    <col min="4" max="4" width="10.61328125" style="390" customWidth="1"/>
    <col min="5" max="5" width="6.921875" style="389" hidden="1" customWidth="1"/>
    <col min="6" max="6" width="3.61328125" style="389" customWidth="1"/>
    <col min="7" max="16384" width="6.921875" style="389"/>
  </cols>
  <sheetData>
    <row r="1" spans="1:6" s="348" customFormat="1" ht="8.25" customHeight="1" thickBot="1" x14ac:dyDescent="0.45">
      <c r="A1" s="347"/>
      <c r="B1" s="350"/>
      <c r="C1" s="349"/>
      <c r="D1" s="391"/>
    </row>
    <row r="2" spans="1:6" s="348" customFormat="1" ht="8.25" customHeight="1" thickTop="1" x14ac:dyDescent="0.4">
      <c r="A2" s="351"/>
      <c r="B2" s="351"/>
      <c r="C2" s="351"/>
      <c r="D2" s="392"/>
      <c r="E2" s="351"/>
      <c r="F2" s="351"/>
    </row>
    <row r="3" spans="1:6" s="348" customFormat="1" ht="16.25" customHeight="1" x14ac:dyDescent="0.45">
      <c r="A3" s="352"/>
      <c r="B3" s="573" t="s">
        <v>673</v>
      </c>
      <c r="C3" s="573"/>
      <c r="D3" s="573"/>
      <c r="E3" s="352"/>
      <c r="F3" s="352"/>
    </row>
    <row r="4" spans="1:6" s="348" customFormat="1" ht="7.5" customHeight="1" thickBot="1" x14ac:dyDescent="0.45">
      <c r="A4" s="352"/>
      <c r="B4" s="352"/>
      <c r="C4" s="352"/>
      <c r="D4" s="353"/>
      <c r="E4" s="352" t="s">
        <v>303</v>
      </c>
      <c r="F4" s="352"/>
    </row>
    <row r="5" spans="1:6" s="348" customFormat="1" ht="16" thickBot="1" x14ac:dyDescent="0.45">
      <c r="A5" s="354"/>
      <c r="B5" s="355" t="s">
        <v>569</v>
      </c>
      <c r="C5" s="565" t="s">
        <v>304</v>
      </c>
      <c r="D5" s="353"/>
      <c r="E5" s="352" t="s">
        <v>304</v>
      </c>
      <c r="F5" s="352"/>
    </row>
    <row r="6" spans="1:6" s="348" customFormat="1" ht="27" customHeight="1" thickBot="1" x14ac:dyDescent="0.45">
      <c r="A6" s="356" t="s">
        <v>570</v>
      </c>
      <c r="B6" s="357" t="s">
        <v>571</v>
      </c>
      <c r="C6" s="358"/>
      <c r="D6" s="395" t="s">
        <v>572</v>
      </c>
    </row>
    <row r="7" spans="1:6" s="351" customFormat="1" ht="15.5" x14ac:dyDescent="0.35">
      <c r="A7" s="352"/>
      <c r="B7" s="359" t="s">
        <v>573</v>
      </c>
      <c r="C7" s="360"/>
      <c r="D7" s="405"/>
    </row>
    <row r="8" spans="1:6" s="352" customFormat="1" ht="12.5" x14ac:dyDescent="0.35">
      <c r="A8" s="352">
        <v>1</v>
      </c>
      <c r="B8" s="361" t="s">
        <v>574</v>
      </c>
      <c r="C8" s="362" t="s">
        <v>575</v>
      </c>
      <c r="D8" s="561"/>
    </row>
    <row r="9" spans="1:6" s="352" customFormat="1" ht="12.5" x14ac:dyDescent="0.35">
      <c r="A9" s="352">
        <v>2</v>
      </c>
      <c r="B9" s="363" t="s">
        <v>576</v>
      </c>
      <c r="C9" s="364"/>
      <c r="D9" s="561"/>
    </row>
    <row r="10" spans="1:6" s="352" customFormat="1" ht="12.5" x14ac:dyDescent="0.35">
      <c r="A10" s="352">
        <v>3</v>
      </c>
      <c r="B10" s="363" t="s">
        <v>577</v>
      </c>
      <c r="C10" s="364"/>
      <c r="D10" s="561"/>
    </row>
    <row r="11" spans="1:6" s="352" customFormat="1" ht="12.5" x14ac:dyDescent="0.35">
      <c r="A11" s="352">
        <v>4</v>
      </c>
      <c r="B11" s="363" t="s">
        <v>578</v>
      </c>
      <c r="C11" s="364"/>
      <c r="D11" s="561"/>
    </row>
    <row r="12" spans="1:6" s="352" customFormat="1" ht="14.4" customHeight="1" thickBot="1" x14ac:dyDescent="0.4">
      <c r="A12" s="352">
        <v>5</v>
      </c>
      <c r="B12" s="365" t="s">
        <v>579</v>
      </c>
      <c r="C12" s="366"/>
      <c r="D12" s="562"/>
    </row>
    <row r="13" spans="1:6" s="352" customFormat="1" ht="13" thickBot="1" x14ac:dyDescent="0.4">
      <c r="A13" s="352">
        <v>6</v>
      </c>
      <c r="B13" s="367"/>
      <c r="C13" s="368" t="s">
        <v>580</v>
      </c>
      <c r="D13" s="399">
        <f>SUM(D8:D12)</f>
        <v>0</v>
      </c>
    </row>
    <row r="14" spans="1:6" s="352" customFormat="1" ht="12.5" x14ac:dyDescent="0.35">
      <c r="A14" s="352">
        <v>7</v>
      </c>
      <c r="B14" s="369"/>
      <c r="C14" s="370"/>
      <c r="D14" s="406"/>
    </row>
    <row r="15" spans="1:6" s="352" customFormat="1" ht="12.5" x14ac:dyDescent="0.35">
      <c r="A15" s="352">
        <v>8</v>
      </c>
      <c r="B15" s="359" t="s">
        <v>581</v>
      </c>
      <c r="C15" s="360"/>
      <c r="D15" s="407"/>
    </row>
    <row r="16" spans="1:6" s="352" customFormat="1" ht="12.5" x14ac:dyDescent="0.35">
      <c r="A16" s="352">
        <v>9</v>
      </c>
      <c r="B16" s="363" t="s">
        <v>566</v>
      </c>
      <c r="C16" s="364"/>
      <c r="D16" s="561"/>
    </row>
    <row r="17" spans="1:4" s="352" customFormat="1" ht="12.5" x14ac:dyDescent="0.35">
      <c r="A17" s="352">
        <v>10</v>
      </c>
      <c r="B17" s="363" t="s">
        <v>567</v>
      </c>
      <c r="C17" s="364"/>
      <c r="D17" s="561"/>
    </row>
    <row r="18" spans="1:4" s="352" customFormat="1" ht="15" customHeight="1" x14ac:dyDescent="0.35">
      <c r="A18" s="352">
        <v>11</v>
      </c>
      <c r="B18" s="363" t="s">
        <v>582</v>
      </c>
      <c r="C18" s="364"/>
      <c r="D18" s="561"/>
    </row>
    <row r="19" spans="1:4" s="352" customFormat="1" ht="12.5" x14ac:dyDescent="0.35">
      <c r="A19" s="352">
        <v>12</v>
      </c>
      <c r="B19" s="363" t="s">
        <v>583</v>
      </c>
      <c r="C19" s="364"/>
      <c r="D19" s="561"/>
    </row>
    <row r="20" spans="1:4" s="352" customFormat="1" ht="12.5" x14ac:dyDescent="0.35">
      <c r="A20" s="352">
        <v>13</v>
      </c>
      <c r="B20" s="363" t="s">
        <v>584</v>
      </c>
      <c r="C20" s="364"/>
      <c r="D20" s="561"/>
    </row>
    <row r="21" spans="1:4" s="352" customFormat="1" ht="12.5" x14ac:dyDescent="0.35">
      <c r="A21" s="352">
        <v>14</v>
      </c>
      <c r="B21" s="363" t="s">
        <v>585</v>
      </c>
      <c r="C21" s="364"/>
      <c r="D21" s="561"/>
    </row>
    <row r="22" spans="1:4" s="352" customFormat="1" ht="12.5" x14ac:dyDescent="0.35">
      <c r="A22" s="352">
        <v>15</v>
      </c>
      <c r="B22" s="363" t="s">
        <v>586</v>
      </c>
      <c r="C22" s="364"/>
      <c r="D22" s="561"/>
    </row>
    <row r="23" spans="1:4" s="352" customFormat="1" ht="12.5" x14ac:dyDescent="0.35">
      <c r="A23" s="352">
        <v>16</v>
      </c>
      <c r="B23" s="363" t="s">
        <v>587</v>
      </c>
      <c r="C23" s="364"/>
      <c r="D23" s="561"/>
    </row>
    <row r="24" spans="1:4" s="352" customFormat="1" ht="12.5" x14ac:dyDescent="0.35">
      <c r="A24" s="352">
        <v>17</v>
      </c>
      <c r="B24" s="363" t="s">
        <v>588</v>
      </c>
      <c r="C24" s="364"/>
      <c r="D24" s="561"/>
    </row>
    <row r="25" spans="1:4" s="352" customFormat="1" ht="12.5" x14ac:dyDescent="0.35">
      <c r="A25" s="352">
        <v>18</v>
      </c>
      <c r="B25" s="363" t="s">
        <v>589</v>
      </c>
      <c r="C25" s="364"/>
      <c r="D25" s="561"/>
    </row>
    <row r="26" spans="1:4" s="352" customFormat="1" ht="12.5" x14ac:dyDescent="0.35">
      <c r="A26" s="352">
        <v>19</v>
      </c>
      <c r="B26" s="363" t="s">
        <v>590</v>
      </c>
      <c r="C26" s="364"/>
      <c r="D26" s="561"/>
    </row>
    <row r="27" spans="1:4" s="352" customFormat="1" ht="12.5" x14ac:dyDescent="0.35">
      <c r="A27" s="352">
        <v>20</v>
      </c>
      <c r="B27" s="363" t="s">
        <v>591</v>
      </c>
      <c r="C27" s="364"/>
      <c r="D27" s="561"/>
    </row>
    <row r="28" spans="1:4" s="352" customFormat="1" ht="12.5" x14ac:dyDescent="0.35">
      <c r="A28" s="352">
        <v>21</v>
      </c>
      <c r="B28" s="363" t="s">
        <v>592</v>
      </c>
      <c r="C28" s="364"/>
      <c r="D28" s="561"/>
    </row>
    <row r="29" spans="1:4" s="352" customFormat="1" ht="12.5" x14ac:dyDescent="0.35">
      <c r="A29" s="352">
        <v>22</v>
      </c>
      <c r="B29" s="363" t="s">
        <v>593</v>
      </c>
      <c r="C29" s="364"/>
      <c r="D29" s="561"/>
    </row>
    <row r="30" spans="1:4" s="352" customFormat="1" ht="12.5" x14ac:dyDescent="0.35">
      <c r="A30" s="352">
        <v>23</v>
      </c>
      <c r="B30" s="371" t="s">
        <v>594</v>
      </c>
      <c r="C30" s="372"/>
      <c r="D30" s="561"/>
    </row>
    <row r="31" spans="1:4" s="352" customFormat="1" ht="12.5" x14ac:dyDescent="0.35">
      <c r="A31" s="352">
        <v>24</v>
      </c>
      <c r="B31" s="363" t="s">
        <v>595</v>
      </c>
      <c r="C31" s="364"/>
      <c r="D31" s="561"/>
    </row>
    <row r="32" spans="1:4" s="352" customFormat="1" ht="12.5" x14ac:dyDescent="0.35">
      <c r="A32" s="352">
        <v>25</v>
      </c>
      <c r="B32" s="363" t="s">
        <v>596</v>
      </c>
      <c r="C32" s="364"/>
      <c r="D32" s="561"/>
    </row>
    <row r="33" spans="1:4" s="352" customFormat="1" ht="12.5" x14ac:dyDescent="0.35">
      <c r="A33" s="352">
        <v>26</v>
      </c>
      <c r="B33" s="363" t="s">
        <v>597</v>
      </c>
      <c r="C33" s="364"/>
      <c r="D33" s="561"/>
    </row>
    <row r="34" spans="1:4" s="352" customFormat="1" ht="12.5" x14ac:dyDescent="0.35">
      <c r="A34" s="352">
        <v>27</v>
      </c>
      <c r="B34" s="363" t="s">
        <v>598</v>
      </c>
      <c r="C34" s="364"/>
      <c r="D34" s="561"/>
    </row>
    <row r="35" spans="1:4" s="352" customFormat="1" ht="12.5" x14ac:dyDescent="0.35">
      <c r="A35" s="352">
        <v>28</v>
      </c>
      <c r="B35" s="363" t="s">
        <v>599</v>
      </c>
      <c r="C35" s="364"/>
      <c r="D35" s="561"/>
    </row>
    <row r="36" spans="1:4" s="352" customFormat="1" ht="12.5" x14ac:dyDescent="0.35">
      <c r="A36" s="352">
        <v>29</v>
      </c>
      <c r="B36" s="363" t="s">
        <v>600</v>
      </c>
      <c r="C36" s="364"/>
      <c r="D36" s="561"/>
    </row>
    <row r="37" spans="1:4" s="352" customFormat="1" ht="12.5" x14ac:dyDescent="0.35">
      <c r="A37" s="352">
        <v>30</v>
      </c>
      <c r="B37" s="363" t="s">
        <v>601</v>
      </c>
      <c r="C37" s="364"/>
      <c r="D37" s="561"/>
    </row>
    <row r="38" spans="1:4" s="352" customFormat="1" ht="12.5" x14ac:dyDescent="0.35">
      <c r="A38" s="352">
        <v>31</v>
      </c>
      <c r="B38" s="363" t="s">
        <v>602</v>
      </c>
      <c r="C38" s="364"/>
      <c r="D38" s="561"/>
    </row>
    <row r="39" spans="1:4" s="352" customFormat="1" ht="12.5" x14ac:dyDescent="0.35">
      <c r="A39" s="352">
        <v>32</v>
      </c>
      <c r="B39" s="363" t="s">
        <v>603</v>
      </c>
      <c r="C39" s="364"/>
      <c r="D39" s="561"/>
    </row>
    <row r="40" spans="1:4" s="352" customFormat="1" ht="12.5" x14ac:dyDescent="0.35">
      <c r="A40" s="352">
        <v>33</v>
      </c>
      <c r="B40" s="363" t="s">
        <v>604</v>
      </c>
      <c r="C40" s="364"/>
      <c r="D40" s="561"/>
    </row>
    <row r="41" spans="1:4" s="352" customFormat="1" ht="12.5" x14ac:dyDescent="0.35">
      <c r="A41" s="352">
        <v>34</v>
      </c>
      <c r="B41" s="363" t="s">
        <v>605</v>
      </c>
      <c r="C41" s="364"/>
      <c r="D41" s="561"/>
    </row>
    <row r="42" spans="1:4" s="352" customFormat="1" ht="12.5" x14ac:dyDescent="0.35">
      <c r="A42" s="352">
        <v>35</v>
      </c>
      <c r="B42" s="363" t="s">
        <v>568</v>
      </c>
      <c r="C42" s="364"/>
      <c r="D42" s="561"/>
    </row>
    <row r="43" spans="1:4" s="352" customFormat="1" ht="12.5" x14ac:dyDescent="0.35">
      <c r="A43" s="352">
        <v>36</v>
      </c>
      <c r="B43" s="371" t="s">
        <v>606</v>
      </c>
      <c r="C43" s="372"/>
      <c r="D43" s="561"/>
    </row>
    <row r="44" spans="1:4" s="352" customFormat="1" ht="12.5" x14ac:dyDescent="0.35">
      <c r="A44" s="352">
        <v>37</v>
      </c>
      <c r="B44" s="371" t="s">
        <v>607</v>
      </c>
      <c r="C44" s="372"/>
      <c r="D44" s="561"/>
    </row>
    <row r="45" spans="1:4" s="352" customFormat="1" ht="12.5" x14ac:dyDescent="0.35">
      <c r="A45" s="352">
        <v>38</v>
      </c>
      <c r="B45" s="371" t="s">
        <v>608</v>
      </c>
      <c r="C45" s="372"/>
      <c r="D45" s="561"/>
    </row>
    <row r="46" spans="1:4" s="352" customFormat="1" ht="12.5" x14ac:dyDescent="0.35">
      <c r="A46" s="352">
        <v>39</v>
      </c>
      <c r="B46" s="371" t="s">
        <v>609</v>
      </c>
      <c r="C46" s="372"/>
      <c r="D46" s="561"/>
    </row>
    <row r="47" spans="1:4" s="352" customFormat="1" ht="12.5" x14ac:dyDescent="0.35">
      <c r="A47" s="352">
        <v>40</v>
      </c>
      <c r="B47" s="371" t="s">
        <v>610</v>
      </c>
      <c r="C47" s="372"/>
      <c r="D47" s="561"/>
    </row>
    <row r="48" spans="1:4" s="352" customFormat="1" ht="12.5" x14ac:dyDescent="0.35">
      <c r="A48" s="352">
        <v>41</v>
      </c>
      <c r="B48" s="363" t="s">
        <v>611</v>
      </c>
      <c r="C48" s="364"/>
      <c r="D48" s="561"/>
    </row>
    <row r="49" spans="1:4" s="352" customFormat="1" ht="12.5" x14ac:dyDescent="0.35">
      <c r="A49" s="352">
        <v>42</v>
      </c>
      <c r="B49" s="363" t="s">
        <v>612</v>
      </c>
      <c r="C49" s="364"/>
      <c r="D49" s="561"/>
    </row>
    <row r="50" spans="1:4" s="352" customFormat="1" ht="12.5" x14ac:dyDescent="0.35">
      <c r="A50" s="352">
        <v>43</v>
      </c>
      <c r="B50" s="373" t="s">
        <v>613</v>
      </c>
      <c r="C50" s="374"/>
      <c r="D50" s="561"/>
    </row>
    <row r="51" spans="1:4" s="352" customFormat="1" ht="12.5" x14ac:dyDescent="0.35">
      <c r="A51" s="352">
        <v>44</v>
      </c>
      <c r="B51" s="375" t="s">
        <v>614</v>
      </c>
      <c r="C51" s="364"/>
      <c r="D51" s="561"/>
    </row>
    <row r="52" spans="1:4" s="352" customFormat="1" ht="12.5" x14ac:dyDescent="0.35">
      <c r="A52" s="352">
        <v>45</v>
      </c>
      <c r="B52" s="376" t="s">
        <v>615</v>
      </c>
      <c r="C52" s="377"/>
      <c r="D52" s="561"/>
    </row>
    <row r="53" spans="1:4" s="352" customFormat="1" ht="13" thickBot="1" x14ac:dyDescent="0.4">
      <c r="A53" s="352">
        <v>46</v>
      </c>
      <c r="B53" s="402" t="s">
        <v>615</v>
      </c>
      <c r="C53" s="403"/>
      <c r="D53" s="562"/>
    </row>
    <row r="54" spans="1:4" s="352" customFormat="1" ht="13" thickBot="1" x14ac:dyDescent="0.4">
      <c r="A54" s="352">
        <v>47</v>
      </c>
      <c r="B54" s="384" t="s">
        <v>616</v>
      </c>
      <c r="C54" s="404"/>
      <c r="D54" s="399">
        <f>SUM(D16:D53)</f>
        <v>0</v>
      </c>
    </row>
    <row r="55" spans="1:4" s="352" customFormat="1" ht="12.5" x14ac:dyDescent="0.35">
      <c r="A55" s="352">
        <v>48</v>
      </c>
      <c r="B55" s="396"/>
      <c r="C55" s="397"/>
      <c r="D55" s="408"/>
    </row>
    <row r="56" spans="1:4" s="352" customFormat="1" ht="12.5" x14ac:dyDescent="0.35">
      <c r="A56" s="352">
        <v>49</v>
      </c>
      <c r="B56" s="361" t="s">
        <v>565</v>
      </c>
      <c r="C56" s="393"/>
      <c r="D56" s="561"/>
    </row>
    <row r="57" spans="1:4" s="352" customFormat="1" ht="12.5" x14ac:dyDescent="0.35">
      <c r="A57" s="352">
        <v>50</v>
      </c>
      <c r="B57" s="363" t="s">
        <v>617</v>
      </c>
      <c r="C57" s="393"/>
      <c r="D57" s="561"/>
    </row>
    <row r="58" spans="1:4" s="352" customFormat="1" ht="12.5" x14ac:dyDescent="0.35">
      <c r="A58" s="352">
        <v>51</v>
      </c>
      <c r="B58" s="363" t="s">
        <v>618</v>
      </c>
      <c r="C58" s="393"/>
      <c r="D58" s="561"/>
    </row>
    <row r="59" spans="1:4" s="352" customFormat="1" ht="15" customHeight="1" x14ac:dyDescent="0.35">
      <c r="A59" s="352">
        <v>52</v>
      </c>
      <c r="B59" s="363" t="s">
        <v>619</v>
      </c>
      <c r="C59" s="364"/>
      <c r="D59" s="561"/>
    </row>
    <row r="60" spans="1:4" s="352" customFormat="1" ht="12.5" x14ac:dyDescent="0.35">
      <c r="A60" s="352">
        <v>53</v>
      </c>
      <c r="B60" s="363" t="s">
        <v>620</v>
      </c>
      <c r="C60" s="394"/>
      <c r="D60" s="561"/>
    </row>
    <row r="61" spans="1:4" s="352" customFormat="1" ht="13" thickBot="1" x14ac:dyDescent="0.4">
      <c r="A61" s="352">
        <v>54</v>
      </c>
      <c r="B61" s="378" t="s">
        <v>621</v>
      </c>
      <c r="C61" s="393"/>
      <c r="D61" s="562"/>
    </row>
    <row r="62" spans="1:4" s="352" customFormat="1" ht="13" thickBot="1" x14ac:dyDescent="0.4">
      <c r="A62" s="352">
        <v>55</v>
      </c>
      <c r="B62" s="379"/>
      <c r="C62" s="368" t="s">
        <v>622</v>
      </c>
      <c r="D62" s="399">
        <f>SUM(D56:D61)</f>
        <v>0</v>
      </c>
    </row>
    <row r="63" spans="1:4" s="352" customFormat="1" ht="12.5" x14ac:dyDescent="0.35">
      <c r="A63" s="352">
        <v>56</v>
      </c>
      <c r="B63" s="380"/>
      <c r="C63" s="381"/>
      <c r="D63" s="406"/>
    </row>
    <row r="64" spans="1:4" s="352" customFormat="1" ht="12.5" x14ac:dyDescent="0.35">
      <c r="A64" s="352">
        <v>57</v>
      </c>
      <c r="B64" s="359" t="s">
        <v>623</v>
      </c>
      <c r="C64" s="382"/>
      <c r="D64" s="407"/>
    </row>
    <row r="65" spans="1:4" s="352" customFormat="1" ht="12.5" x14ac:dyDescent="0.35">
      <c r="A65" s="352">
        <v>58</v>
      </c>
      <c r="B65" s="361" t="s">
        <v>624</v>
      </c>
      <c r="C65" s="364"/>
      <c r="D65" s="563"/>
    </row>
    <row r="66" spans="1:4" s="352" customFormat="1" ht="12.5" x14ac:dyDescent="0.35">
      <c r="A66" s="352">
        <v>59</v>
      </c>
      <c r="B66" s="363" t="s">
        <v>625</v>
      </c>
      <c r="C66" s="364"/>
      <c r="D66" s="563"/>
    </row>
    <row r="67" spans="1:4" s="352" customFormat="1" ht="15" customHeight="1" x14ac:dyDescent="0.35">
      <c r="A67" s="352">
        <v>60</v>
      </c>
      <c r="B67" s="363" t="s">
        <v>626</v>
      </c>
      <c r="C67" s="364"/>
      <c r="D67" s="563"/>
    </row>
    <row r="68" spans="1:4" s="352" customFormat="1" ht="12.5" x14ac:dyDescent="0.35">
      <c r="A68" s="352">
        <v>61</v>
      </c>
      <c r="B68" s="363" t="s">
        <v>627</v>
      </c>
      <c r="C68" s="364"/>
      <c r="D68" s="563"/>
    </row>
    <row r="69" spans="1:4" s="352" customFormat="1" ht="12.5" x14ac:dyDescent="0.35">
      <c r="A69" s="352">
        <v>62</v>
      </c>
      <c r="B69" s="363" t="s">
        <v>628</v>
      </c>
      <c r="C69" s="364"/>
      <c r="D69" s="561"/>
    </row>
    <row r="70" spans="1:4" s="352" customFormat="1" ht="12.5" x14ac:dyDescent="0.35">
      <c r="A70" s="352">
        <v>63</v>
      </c>
      <c r="B70" s="363" t="s">
        <v>629</v>
      </c>
      <c r="C70" s="364"/>
      <c r="D70" s="561"/>
    </row>
    <row r="71" spans="1:4" s="352" customFormat="1" ht="12.5" x14ac:dyDescent="0.35">
      <c r="A71" s="352">
        <v>64</v>
      </c>
      <c r="B71" s="363" t="s">
        <v>630</v>
      </c>
      <c r="C71" s="364"/>
      <c r="D71" s="561"/>
    </row>
    <row r="72" spans="1:4" s="352" customFormat="1" ht="12.5" x14ac:dyDescent="0.35">
      <c r="A72" s="352">
        <v>65</v>
      </c>
      <c r="B72" s="363" t="s">
        <v>631</v>
      </c>
      <c r="C72" s="364"/>
      <c r="D72" s="561"/>
    </row>
    <row r="73" spans="1:4" s="352" customFormat="1" ht="12.5" x14ac:dyDescent="0.35">
      <c r="A73" s="352">
        <v>66</v>
      </c>
      <c r="B73" s="363" t="s">
        <v>632</v>
      </c>
      <c r="C73" s="364"/>
      <c r="D73" s="561"/>
    </row>
    <row r="74" spans="1:4" s="352" customFormat="1" ht="12.5" x14ac:dyDescent="0.35">
      <c r="A74" s="352">
        <v>67</v>
      </c>
      <c r="B74" s="363" t="s">
        <v>579</v>
      </c>
      <c r="C74" s="364"/>
      <c r="D74" s="561"/>
    </row>
    <row r="75" spans="1:4" s="352" customFormat="1" ht="12.5" x14ac:dyDescent="0.35">
      <c r="A75" s="352">
        <v>68</v>
      </c>
      <c r="B75" s="363" t="s">
        <v>633</v>
      </c>
      <c r="C75" s="364"/>
      <c r="D75" s="561"/>
    </row>
    <row r="76" spans="1:4" s="352" customFormat="1" ht="12.5" x14ac:dyDescent="0.35">
      <c r="A76" s="352">
        <v>69</v>
      </c>
      <c r="B76" s="363" t="s">
        <v>634</v>
      </c>
      <c r="C76" s="364"/>
      <c r="D76" s="561"/>
    </row>
    <row r="77" spans="1:4" s="352" customFormat="1" ht="12.5" x14ac:dyDescent="0.35">
      <c r="A77" s="352">
        <v>70</v>
      </c>
      <c r="B77" s="363" t="s">
        <v>635</v>
      </c>
      <c r="C77" s="364"/>
      <c r="D77" s="561"/>
    </row>
    <row r="78" spans="1:4" s="352" customFormat="1" ht="13" thickBot="1" x14ac:dyDescent="0.4">
      <c r="A78" s="352">
        <v>71</v>
      </c>
      <c r="B78" s="365" t="s">
        <v>151</v>
      </c>
      <c r="C78" s="383"/>
      <c r="D78" s="562"/>
    </row>
    <row r="79" spans="1:4" s="352" customFormat="1" ht="13" thickBot="1" x14ac:dyDescent="0.4">
      <c r="A79" s="352">
        <v>72</v>
      </c>
      <c r="B79" s="384"/>
      <c r="C79" s="385" t="s">
        <v>636</v>
      </c>
      <c r="D79" s="399">
        <f>SUM(D65:D78)</f>
        <v>0</v>
      </c>
    </row>
    <row r="80" spans="1:4" s="352" customFormat="1" ht="12.5" x14ac:dyDescent="0.35">
      <c r="A80" s="352">
        <v>73</v>
      </c>
      <c r="B80" s="369"/>
      <c r="C80" s="370"/>
      <c r="D80" s="406"/>
    </row>
    <row r="81" spans="1:4" s="352" customFormat="1" ht="12.5" x14ac:dyDescent="0.35">
      <c r="A81" s="352">
        <v>74</v>
      </c>
      <c r="B81" s="359" t="s">
        <v>637</v>
      </c>
      <c r="C81" s="360"/>
      <c r="D81" s="407"/>
    </row>
    <row r="82" spans="1:4" s="352" customFormat="1" ht="12.5" x14ac:dyDescent="0.35">
      <c r="A82" s="352">
        <v>75</v>
      </c>
      <c r="B82" s="361" t="s">
        <v>638</v>
      </c>
      <c r="C82" s="362"/>
      <c r="D82" s="561"/>
    </row>
    <row r="83" spans="1:4" s="352" customFormat="1" ht="12.5" x14ac:dyDescent="0.35">
      <c r="A83" s="352">
        <v>76</v>
      </c>
      <c r="B83" s="363" t="s">
        <v>639</v>
      </c>
      <c r="C83" s="364"/>
      <c r="D83" s="561"/>
    </row>
    <row r="84" spans="1:4" s="352" customFormat="1" ht="15" customHeight="1" x14ac:dyDescent="0.35">
      <c r="A84" s="352">
        <v>77</v>
      </c>
      <c r="B84" s="363" t="s">
        <v>640</v>
      </c>
      <c r="C84" s="364"/>
      <c r="D84" s="561"/>
    </row>
    <row r="85" spans="1:4" s="352" customFormat="1" ht="12.5" x14ac:dyDescent="0.35">
      <c r="A85" s="352">
        <v>78</v>
      </c>
      <c r="B85" s="363" t="s">
        <v>641</v>
      </c>
      <c r="C85" s="364"/>
      <c r="D85" s="561"/>
    </row>
    <row r="86" spans="1:4" s="352" customFormat="1" ht="12.5" x14ac:dyDescent="0.35">
      <c r="A86" s="352">
        <v>79</v>
      </c>
      <c r="B86" s="363" t="s">
        <v>642</v>
      </c>
      <c r="C86" s="364"/>
      <c r="D86" s="561"/>
    </row>
    <row r="87" spans="1:4" s="352" customFormat="1" ht="12.5" x14ac:dyDescent="0.35">
      <c r="A87" s="352">
        <v>80</v>
      </c>
      <c r="B87" s="363" t="s">
        <v>643</v>
      </c>
      <c r="C87" s="364"/>
      <c r="D87" s="561"/>
    </row>
    <row r="88" spans="1:4" s="352" customFormat="1" ht="12.5" x14ac:dyDescent="0.35">
      <c r="A88" s="352">
        <v>81</v>
      </c>
      <c r="B88" s="363" t="s">
        <v>579</v>
      </c>
      <c r="C88" s="364"/>
      <c r="D88" s="561"/>
    </row>
    <row r="89" spans="1:4" s="352" customFormat="1" ht="12.5" x14ac:dyDescent="0.35">
      <c r="A89" s="352">
        <v>82</v>
      </c>
      <c r="B89" s="363" t="s">
        <v>644</v>
      </c>
      <c r="C89" s="364"/>
      <c r="D89" s="561"/>
    </row>
    <row r="90" spans="1:4" s="352" customFormat="1" ht="12.5" x14ac:dyDescent="0.35">
      <c r="A90" s="352">
        <v>83</v>
      </c>
      <c r="B90" s="363" t="s">
        <v>645</v>
      </c>
      <c r="C90" s="364"/>
      <c r="D90" s="561"/>
    </row>
    <row r="91" spans="1:4" s="352" customFormat="1" ht="13" thickBot="1" x14ac:dyDescent="0.4">
      <c r="A91" s="352">
        <v>84</v>
      </c>
      <c r="B91" s="365" t="s">
        <v>151</v>
      </c>
      <c r="C91" s="383"/>
      <c r="D91" s="562"/>
    </row>
    <row r="92" spans="1:4" s="352" customFormat="1" ht="13" thickBot="1" x14ac:dyDescent="0.4">
      <c r="A92" s="352">
        <v>85</v>
      </c>
      <c r="B92" s="384"/>
      <c r="C92" s="385" t="s">
        <v>646</v>
      </c>
      <c r="D92" s="399">
        <f>SUM(D82:D91)</f>
        <v>0</v>
      </c>
    </row>
    <row r="93" spans="1:4" s="352" customFormat="1" ht="12.5" x14ac:dyDescent="0.35">
      <c r="A93" s="352">
        <v>86</v>
      </c>
      <c r="B93" s="369"/>
      <c r="C93" s="370"/>
      <c r="D93" s="406"/>
    </row>
    <row r="94" spans="1:4" s="352" customFormat="1" ht="12.5" x14ac:dyDescent="0.35">
      <c r="A94" s="352">
        <v>87</v>
      </c>
      <c r="B94" s="359" t="s">
        <v>647</v>
      </c>
      <c r="C94" s="386"/>
      <c r="D94" s="407"/>
    </row>
    <row r="95" spans="1:4" s="352" customFormat="1" ht="12.5" x14ac:dyDescent="0.35">
      <c r="A95" s="352">
        <v>88</v>
      </c>
      <c r="B95" s="363" t="s">
        <v>648</v>
      </c>
      <c r="C95" s="364"/>
      <c r="D95" s="563"/>
    </row>
    <row r="96" spans="1:4" s="352" customFormat="1" ht="12.5" x14ac:dyDescent="0.35">
      <c r="A96" s="352">
        <v>89</v>
      </c>
      <c r="B96" s="363" t="s">
        <v>649</v>
      </c>
      <c r="C96" s="364"/>
      <c r="D96" s="563"/>
    </row>
    <row r="97" spans="1:4" s="352" customFormat="1" ht="15" customHeight="1" x14ac:dyDescent="0.35">
      <c r="A97" s="352">
        <v>90</v>
      </c>
      <c r="B97" s="363" t="s">
        <v>650</v>
      </c>
      <c r="C97" s="364"/>
      <c r="D97" s="563"/>
    </row>
    <row r="98" spans="1:4" s="352" customFormat="1" ht="12.5" x14ac:dyDescent="0.35">
      <c r="A98" s="352">
        <v>91</v>
      </c>
      <c r="B98" s="363" t="s">
        <v>579</v>
      </c>
      <c r="C98" s="364"/>
      <c r="D98" s="563"/>
    </row>
    <row r="99" spans="1:4" s="352" customFormat="1" ht="13" thickBot="1" x14ac:dyDescent="0.4">
      <c r="A99" s="352">
        <v>92</v>
      </c>
      <c r="B99" s="365" t="s">
        <v>643</v>
      </c>
      <c r="C99" s="398"/>
      <c r="D99" s="564"/>
    </row>
    <row r="100" spans="1:4" s="352" customFormat="1" ht="13" thickBot="1" x14ac:dyDescent="0.4">
      <c r="A100" s="352">
        <v>93</v>
      </c>
      <c r="B100" s="384"/>
      <c r="C100" s="385" t="s">
        <v>651</v>
      </c>
      <c r="D100" s="399">
        <f>SUM(D95:D99)</f>
        <v>0</v>
      </c>
    </row>
    <row r="101" spans="1:4" s="352" customFormat="1" ht="12.5" x14ac:dyDescent="0.35">
      <c r="A101" s="352">
        <v>94</v>
      </c>
      <c r="B101" s="369"/>
      <c r="C101" s="370"/>
      <c r="D101" s="406"/>
    </row>
    <row r="102" spans="1:4" s="352" customFormat="1" ht="12.5" x14ac:dyDescent="0.35">
      <c r="A102" s="352">
        <v>95</v>
      </c>
      <c r="B102" s="359" t="s">
        <v>652</v>
      </c>
      <c r="C102" s="360"/>
      <c r="D102" s="407"/>
    </row>
    <row r="103" spans="1:4" s="352" customFormat="1" ht="12.5" x14ac:dyDescent="0.35">
      <c r="A103" s="352">
        <v>96</v>
      </c>
      <c r="B103" s="363" t="s">
        <v>653</v>
      </c>
      <c r="C103" s="364"/>
      <c r="D103" s="561"/>
    </row>
    <row r="104" spans="1:4" s="352" customFormat="1" ht="12.5" x14ac:dyDescent="0.35">
      <c r="A104" s="352">
        <v>97</v>
      </c>
      <c r="B104" s="363" t="s">
        <v>579</v>
      </c>
      <c r="C104" s="364"/>
      <c r="D104" s="561"/>
    </row>
    <row r="105" spans="1:4" s="352" customFormat="1" ht="15" customHeight="1" thickBot="1" x14ac:dyDescent="0.4">
      <c r="A105" s="352">
        <v>98</v>
      </c>
      <c r="B105" s="365" t="s">
        <v>151</v>
      </c>
      <c r="C105" s="383"/>
      <c r="D105" s="562"/>
    </row>
    <row r="106" spans="1:4" s="352" customFormat="1" ht="13" thickBot="1" x14ac:dyDescent="0.4">
      <c r="A106" s="352">
        <v>99</v>
      </c>
      <c r="B106" s="384"/>
      <c r="C106" s="385" t="s">
        <v>654</v>
      </c>
      <c r="D106" s="399">
        <f>SUM(D103:D105)</f>
        <v>0</v>
      </c>
    </row>
    <row r="107" spans="1:4" s="352" customFormat="1" ht="12.5" x14ac:dyDescent="0.35">
      <c r="A107" s="352">
        <v>100</v>
      </c>
      <c r="B107" s="369"/>
      <c r="C107" s="370"/>
      <c r="D107" s="406"/>
    </row>
    <row r="108" spans="1:4" s="352" customFormat="1" ht="12.5" x14ac:dyDescent="0.35">
      <c r="A108" s="352">
        <v>101</v>
      </c>
      <c r="B108" s="359" t="s">
        <v>655</v>
      </c>
      <c r="C108" s="360"/>
      <c r="D108" s="407"/>
    </row>
    <row r="109" spans="1:4" s="352" customFormat="1" ht="12.5" x14ac:dyDescent="0.35">
      <c r="A109" s="352">
        <v>102</v>
      </c>
      <c r="B109" s="363" t="s">
        <v>656</v>
      </c>
      <c r="C109" s="400"/>
      <c r="D109" s="561"/>
    </row>
    <row r="110" spans="1:4" s="352" customFormat="1" ht="12.5" x14ac:dyDescent="0.35">
      <c r="A110" s="352">
        <v>103</v>
      </c>
      <c r="B110" s="363" t="s">
        <v>657</v>
      </c>
      <c r="C110" s="364"/>
      <c r="D110" s="561"/>
    </row>
    <row r="111" spans="1:4" s="352" customFormat="1" ht="15" customHeight="1" x14ac:dyDescent="0.35">
      <c r="A111" s="352">
        <v>104</v>
      </c>
      <c r="B111" s="363" t="s">
        <v>658</v>
      </c>
      <c r="C111" s="364"/>
      <c r="D111" s="561"/>
    </row>
    <row r="112" spans="1:4" s="352" customFormat="1" ht="12.5" x14ac:dyDescent="0.35">
      <c r="A112" s="352">
        <v>105</v>
      </c>
      <c r="B112" s="363" t="s">
        <v>446</v>
      </c>
      <c r="C112" s="364"/>
      <c r="D112" s="561"/>
    </row>
    <row r="113" spans="1:4" s="352" customFormat="1" ht="12.5" x14ac:dyDescent="0.35">
      <c r="A113" s="352">
        <v>106</v>
      </c>
      <c r="B113" s="363" t="s">
        <v>659</v>
      </c>
      <c r="C113" s="364"/>
      <c r="D113" s="561"/>
    </row>
    <row r="114" spans="1:4" s="352" customFormat="1" ht="12.5" x14ac:dyDescent="0.35">
      <c r="A114" s="352">
        <v>107</v>
      </c>
      <c r="B114" s="363" t="s">
        <v>151</v>
      </c>
      <c r="C114" s="387"/>
      <c r="D114" s="561"/>
    </row>
    <row r="115" spans="1:4" s="352" customFormat="1" ht="13" thickBot="1" x14ac:dyDescent="0.4">
      <c r="A115" s="352">
        <v>108</v>
      </c>
      <c r="B115" s="365" t="s">
        <v>151</v>
      </c>
      <c r="C115" s="383"/>
      <c r="D115" s="562"/>
    </row>
    <row r="116" spans="1:4" s="352" customFormat="1" ht="13" thickBot="1" x14ac:dyDescent="0.4">
      <c r="A116" s="352">
        <v>109</v>
      </c>
      <c r="B116" s="384"/>
      <c r="C116" s="385" t="s">
        <v>660</v>
      </c>
      <c r="D116" s="399">
        <f>SUM(D109:D115)</f>
        <v>0</v>
      </c>
    </row>
    <row r="117" spans="1:4" s="352" customFormat="1" ht="12.5" x14ac:dyDescent="0.35">
      <c r="A117" s="352">
        <v>110</v>
      </c>
      <c r="B117" s="369"/>
      <c r="C117" s="370"/>
      <c r="D117" s="406"/>
    </row>
    <row r="118" spans="1:4" s="352" customFormat="1" ht="12.5" x14ac:dyDescent="0.35">
      <c r="A118" s="352">
        <v>111</v>
      </c>
      <c r="B118" s="359" t="s">
        <v>661</v>
      </c>
      <c r="C118" s="386"/>
      <c r="D118" s="407"/>
    </row>
    <row r="119" spans="1:4" s="352" customFormat="1" ht="12.5" x14ac:dyDescent="0.35">
      <c r="A119" s="352">
        <v>112</v>
      </c>
      <c r="B119" s="363" t="s">
        <v>662</v>
      </c>
      <c r="C119" s="364"/>
      <c r="D119" s="563"/>
    </row>
    <row r="120" spans="1:4" s="352" customFormat="1" ht="12.5" x14ac:dyDescent="0.35">
      <c r="A120" s="352">
        <v>113</v>
      </c>
      <c r="B120" s="361" t="s">
        <v>663</v>
      </c>
      <c r="C120" s="364"/>
      <c r="D120" s="563"/>
    </row>
    <row r="121" spans="1:4" s="352" customFormat="1" ht="15" customHeight="1" x14ac:dyDescent="0.35">
      <c r="A121" s="352">
        <v>114</v>
      </c>
      <c r="B121" s="363" t="s">
        <v>664</v>
      </c>
      <c r="C121" s="364"/>
      <c r="D121" s="563"/>
    </row>
    <row r="122" spans="1:4" s="352" customFormat="1" ht="13" thickBot="1" x14ac:dyDescent="0.4">
      <c r="A122" s="352">
        <v>115</v>
      </c>
      <c r="B122" s="365" t="s">
        <v>665</v>
      </c>
      <c r="C122" s="398"/>
      <c r="D122" s="564"/>
    </row>
    <row r="123" spans="1:4" s="352" customFormat="1" ht="13" thickBot="1" x14ac:dyDescent="0.4">
      <c r="A123" s="352">
        <v>116</v>
      </c>
      <c r="B123" s="384"/>
      <c r="C123" s="385" t="s">
        <v>666</v>
      </c>
      <c r="D123" s="399">
        <f>SUM(D119:D122)</f>
        <v>0</v>
      </c>
    </row>
    <row r="124" spans="1:4" s="352" customFormat="1" ht="12.5" x14ac:dyDescent="0.35">
      <c r="A124" s="352">
        <v>117</v>
      </c>
      <c r="B124" s="369"/>
      <c r="C124" s="370"/>
      <c r="D124" s="406"/>
    </row>
    <row r="125" spans="1:4" s="352" customFormat="1" ht="12.5" x14ac:dyDescent="0.35">
      <c r="A125" s="352">
        <v>118</v>
      </c>
      <c r="B125" s="359" t="s">
        <v>667</v>
      </c>
      <c r="C125" s="360"/>
      <c r="D125" s="407"/>
    </row>
    <row r="126" spans="1:4" s="352" customFormat="1" ht="12.5" x14ac:dyDescent="0.35">
      <c r="A126" s="352">
        <v>119</v>
      </c>
      <c r="B126" s="363" t="s">
        <v>668</v>
      </c>
      <c r="C126" s="401"/>
      <c r="D126" s="561"/>
    </row>
    <row r="127" spans="1:4" s="352" customFormat="1" ht="12.5" x14ac:dyDescent="0.35">
      <c r="A127" s="352">
        <v>120</v>
      </c>
      <c r="B127" s="363" t="s">
        <v>669</v>
      </c>
      <c r="C127" s="401"/>
      <c r="D127" s="561"/>
    </row>
    <row r="128" spans="1:4" s="352" customFormat="1" ht="15" customHeight="1" x14ac:dyDescent="0.35">
      <c r="A128" s="352">
        <v>121</v>
      </c>
      <c r="B128" s="363" t="s">
        <v>670</v>
      </c>
      <c r="C128" s="401"/>
      <c r="D128" s="561"/>
    </row>
    <row r="129" spans="1:4" s="352" customFormat="1" ht="12.5" x14ac:dyDescent="0.35">
      <c r="A129" s="352">
        <v>122</v>
      </c>
      <c r="B129" s="363" t="s">
        <v>671</v>
      </c>
      <c r="C129" s="387"/>
      <c r="D129" s="561"/>
    </row>
    <row r="130" spans="1:4" s="352" customFormat="1" ht="13" thickBot="1" x14ac:dyDescent="0.4">
      <c r="A130" s="352">
        <v>123</v>
      </c>
      <c r="B130" s="365" t="s">
        <v>671</v>
      </c>
      <c r="C130" s="383"/>
      <c r="D130" s="562"/>
    </row>
    <row r="131" spans="1:4" s="352" customFormat="1" ht="13" thickBot="1" x14ac:dyDescent="0.4">
      <c r="A131" s="352">
        <v>124</v>
      </c>
      <c r="B131" s="384"/>
      <c r="C131" s="385" t="s">
        <v>672</v>
      </c>
      <c r="D131" s="399">
        <f>SUM(D126:D130)</f>
        <v>0</v>
      </c>
    </row>
    <row r="132" spans="1:4" s="352" customFormat="1" ht="13" thickBot="1" x14ac:dyDescent="0.4">
      <c r="A132" s="352">
        <v>125</v>
      </c>
      <c r="B132" s="369"/>
      <c r="C132" s="370"/>
      <c r="D132" s="409"/>
    </row>
    <row r="133" spans="1:4" s="352" customFormat="1" ht="13" thickBot="1" x14ac:dyDescent="0.4">
      <c r="A133" s="352">
        <v>126</v>
      </c>
      <c r="B133" s="384" t="s">
        <v>447</v>
      </c>
      <c r="C133" s="388"/>
      <c r="D133" s="399">
        <f>SUM(D13,D54,D62,D79,D92,D100,D106,D116,D123,D131)</f>
        <v>0</v>
      </c>
    </row>
    <row r="134" spans="1:4" s="352" customFormat="1" ht="12.5" x14ac:dyDescent="0.35"/>
    <row r="135" spans="1:4" s="352" customFormat="1" ht="12.5" x14ac:dyDescent="0.35"/>
    <row r="136" spans="1:4" s="352" customFormat="1" ht="15" customHeight="1" x14ac:dyDescent="0.35"/>
    <row r="137" spans="1:4" s="352" customFormat="1" ht="12.5" x14ac:dyDescent="0.35"/>
    <row r="138" spans="1:4" s="352" customFormat="1" ht="15" customHeight="1" x14ac:dyDescent="0.35">
      <c r="A138" s="353"/>
    </row>
    <row r="139" spans="1:4" s="352" customFormat="1" ht="12.5" x14ac:dyDescent="0.35"/>
    <row r="140" spans="1:4" s="352" customFormat="1" ht="15" customHeight="1" x14ac:dyDescent="0.35"/>
    <row r="141" spans="1:4" s="352" customFormat="1" ht="15" customHeight="1" x14ac:dyDescent="0.35"/>
    <row r="142" spans="1:4" s="352" customFormat="1" ht="15" customHeight="1" x14ac:dyDescent="0.35"/>
    <row r="143" spans="1:4" s="353" customFormat="1" ht="15" customHeight="1" x14ac:dyDescent="0.35">
      <c r="A143" s="352"/>
    </row>
    <row r="144" spans="1:4" s="352" customFormat="1" ht="15" customHeight="1" x14ac:dyDescent="0.35"/>
    <row r="145" spans="1:4" s="352" customFormat="1" ht="15" customHeight="1" x14ac:dyDescent="0.35"/>
    <row r="146" spans="1:4" s="352" customFormat="1" ht="15" customHeight="1" x14ac:dyDescent="0.35"/>
    <row r="147" spans="1:4" s="352" customFormat="1" ht="15" customHeight="1" x14ac:dyDescent="0.35"/>
    <row r="148" spans="1:4" s="352" customFormat="1" ht="15" customHeight="1" x14ac:dyDescent="0.35"/>
    <row r="149" spans="1:4" s="352" customFormat="1" ht="15" customHeight="1" x14ac:dyDescent="0.35"/>
    <row r="150" spans="1:4" s="352" customFormat="1" ht="15" customHeight="1" x14ac:dyDescent="0.35"/>
    <row r="151" spans="1:4" s="352" customFormat="1" ht="15" customHeight="1" x14ac:dyDescent="0.35">
      <c r="A151" s="370"/>
      <c r="B151" s="370"/>
      <c r="C151" s="370"/>
      <c r="D151" s="370"/>
    </row>
    <row r="152" spans="1:4" s="352" customFormat="1" ht="15" customHeight="1" x14ac:dyDescent="0.35">
      <c r="A152" s="566"/>
      <c r="B152" s="567"/>
      <c r="C152" s="567"/>
      <c r="D152" s="370"/>
    </row>
    <row r="153" spans="1:4" s="352" customFormat="1" ht="15" customHeight="1" x14ac:dyDescent="0.35">
      <c r="A153" s="370"/>
      <c r="B153" s="370"/>
      <c r="C153" s="370"/>
      <c r="D153" s="566"/>
    </row>
    <row r="154" spans="1:4" s="352" customFormat="1" ht="15" customHeight="1" x14ac:dyDescent="0.35">
      <c r="A154" s="370"/>
      <c r="B154" s="568"/>
      <c r="C154" s="370"/>
      <c r="D154" s="566"/>
    </row>
    <row r="155" spans="1:4" s="352" customFormat="1" ht="15" customHeight="1" x14ac:dyDescent="0.35">
      <c r="A155" s="370"/>
      <c r="B155" s="366"/>
      <c r="C155" s="366"/>
      <c r="D155" s="569"/>
    </row>
    <row r="156" spans="1:4" s="352" customFormat="1" ht="15" customHeight="1" x14ac:dyDescent="0.35">
      <c r="A156" s="370"/>
      <c r="B156" s="366"/>
      <c r="C156" s="366"/>
      <c r="D156" s="570"/>
    </row>
    <row r="157" spans="1:4" s="352" customFormat="1" ht="12.5" x14ac:dyDescent="0.35">
      <c r="A157" s="370"/>
      <c r="B157" s="366"/>
      <c r="C157" s="366"/>
      <c r="D157" s="570"/>
    </row>
    <row r="158" spans="1:4" s="352" customFormat="1" ht="12.5" x14ac:dyDescent="0.35">
      <c r="A158" s="370"/>
      <c r="B158" s="366"/>
      <c r="C158" s="366"/>
      <c r="D158" s="570"/>
    </row>
    <row r="159" spans="1:4" s="352" customFormat="1" ht="12.5" x14ac:dyDescent="0.35">
      <c r="A159" s="370"/>
      <c r="B159" s="366"/>
      <c r="C159" s="366"/>
      <c r="D159" s="570"/>
    </row>
    <row r="160" spans="1:4" s="352" customFormat="1" ht="12.5" x14ac:dyDescent="0.35">
      <c r="A160" s="370"/>
      <c r="B160" s="366"/>
      <c r="C160" s="366"/>
      <c r="D160" s="570"/>
    </row>
    <row r="161" spans="1:6" s="352" customFormat="1" ht="12.5" x14ac:dyDescent="0.35">
      <c r="A161" s="370"/>
      <c r="B161" s="366"/>
      <c r="C161" s="366"/>
      <c r="D161" s="566"/>
      <c r="E161" s="389"/>
      <c r="F161" s="389"/>
    </row>
    <row r="162" spans="1:6" s="352" customFormat="1" ht="12.5" x14ac:dyDescent="0.35">
      <c r="A162" s="571"/>
      <c r="B162" s="571"/>
      <c r="C162" s="571"/>
      <c r="D162" s="572"/>
      <c r="E162" s="389"/>
      <c r="F162" s="389"/>
    </row>
    <row r="163" spans="1:6" s="352" customFormat="1" ht="12.5" x14ac:dyDescent="0.35">
      <c r="A163" s="571"/>
      <c r="B163" s="571"/>
      <c r="C163" s="571"/>
      <c r="D163" s="572"/>
      <c r="E163" s="389"/>
      <c r="F163" s="389"/>
    </row>
    <row r="164" spans="1:6" s="352" customFormat="1" ht="12.5" x14ac:dyDescent="0.35">
      <c r="A164" s="389"/>
      <c r="B164" s="389"/>
      <c r="C164" s="389"/>
      <c r="D164" s="390"/>
      <c r="E164" s="389"/>
      <c r="F164" s="389"/>
    </row>
    <row r="165" spans="1:6" s="352" customFormat="1" ht="12.5" x14ac:dyDescent="0.35">
      <c r="A165" s="389"/>
      <c r="B165" s="389"/>
      <c r="C165" s="389"/>
      <c r="D165" s="390"/>
      <c r="E165" s="389"/>
      <c r="F165" s="389"/>
    </row>
  </sheetData>
  <phoneticPr fontId="3" type="noConversion"/>
  <dataValidations count="1">
    <dataValidation type="list" errorStyle="information" allowBlank="1" showInputMessage="1" showErrorMessage="1" error="Select &quot;Yes&quot; or &quot;No&quot;" sqref="C5">
      <formula1>$E$4:$E$5</formula1>
    </dataValidation>
  </dataValidations>
  <pageMargins left="0.75" right="0.75" top="1" bottom="1" header="0.5" footer="0.5"/>
  <pageSetup scale="4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topLeftCell="A10" zoomScaleNormal="100" workbookViewId="0">
      <selection activeCell="D38" sqref="D38"/>
    </sheetView>
  </sheetViews>
  <sheetFormatPr defaultColWidth="7.07421875" defaultRowHeight="15.5" x14ac:dyDescent="0.35"/>
  <cols>
    <col min="1" max="1" width="8.3828125" customWidth="1"/>
    <col min="2" max="2" width="10.07421875" customWidth="1"/>
    <col min="3" max="5" width="8" customWidth="1"/>
    <col min="6" max="6" width="11.4609375" customWidth="1"/>
    <col min="7" max="8" width="9.3828125" customWidth="1"/>
    <col min="9" max="9" width="9.3828125" hidden="1" customWidth="1"/>
    <col min="10" max="10" width="9" style="4" customWidth="1"/>
    <col min="11" max="11" width="8.921875" customWidth="1"/>
    <col min="12" max="12" width="17" customWidth="1"/>
  </cols>
  <sheetData>
    <row r="1" spans="1:14" ht="28.5" customHeight="1" x14ac:dyDescent="0.45">
      <c r="A1" s="425" t="s">
        <v>77</v>
      </c>
      <c r="B1" s="426"/>
      <c r="C1" s="426"/>
      <c r="D1" s="427"/>
      <c r="E1" s="426"/>
      <c r="F1" s="426"/>
      <c r="G1" s="426"/>
      <c r="H1" s="426"/>
      <c r="I1" s="426"/>
      <c r="J1" s="427"/>
      <c r="K1" s="426"/>
      <c r="L1" s="428"/>
    </row>
    <row r="2" spans="1:14" ht="27" customHeight="1" x14ac:dyDescent="0.45">
      <c r="A2" s="429" t="s">
        <v>73</v>
      </c>
      <c r="B2" s="430"/>
      <c r="C2" s="430"/>
      <c r="D2" s="431"/>
      <c r="E2" s="430"/>
      <c r="F2" s="430"/>
      <c r="G2" s="430"/>
      <c r="H2" s="430"/>
      <c r="I2" s="430"/>
      <c r="J2" s="431"/>
      <c r="K2" s="430"/>
      <c r="L2" s="432"/>
    </row>
    <row r="3" spans="1:14" x14ac:dyDescent="0.35">
      <c r="A3" s="433"/>
      <c r="B3" s="430"/>
      <c r="C3" s="430"/>
      <c r="D3" s="431"/>
      <c r="E3" s="430"/>
      <c r="F3" s="430"/>
      <c r="G3" s="430"/>
      <c r="H3" s="430"/>
      <c r="I3" s="430"/>
      <c r="J3" s="431"/>
      <c r="K3" s="430"/>
      <c r="L3" s="432"/>
    </row>
    <row r="4" spans="1:14" x14ac:dyDescent="0.35">
      <c r="A4" s="434" t="s">
        <v>8</v>
      </c>
      <c r="B4" s="430"/>
      <c r="C4" s="435">
        <f>ASSUMPTIONS!B4</f>
        <v>0</v>
      </c>
      <c r="D4" s="431"/>
      <c r="E4" s="430"/>
      <c r="F4" s="430"/>
      <c r="G4" s="430"/>
      <c r="H4" s="430"/>
      <c r="I4" s="430"/>
      <c r="J4" s="431"/>
      <c r="K4" s="430"/>
      <c r="L4" s="432"/>
    </row>
    <row r="5" spans="1:14" x14ac:dyDescent="0.35">
      <c r="A5" s="434" t="s">
        <v>9</v>
      </c>
      <c r="B5" s="430"/>
      <c r="C5" s="435">
        <f>ASSUMPTIONS!B5</f>
        <v>0</v>
      </c>
      <c r="D5" s="431"/>
      <c r="E5" s="430"/>
      <c r="F5" s="430"/>
      <c r="G5" s="430"/>
      <c r="H5" s="430"/>
      <c r="I5" s="430"/>
      <c r="J5" s="431"/>
      <c r="K5" s="430"/>
      <c r="L5" s="432"/>
    </row>
    <row r="6" spans="1:14" ht="16" thickBot="1" x14ac:dyDescent="0.4">
      <c r="A6" s="434" t="s">
        <v>74</v>
      </c>
      <c r="B6" s="430"/>
      <c r="C6" s="435">
        <f>ASSUMPTIONS!B13</f>
        <v>0</v>
      </c>
      <c r="D6" s="431"/>
      <c r="E6" s="430"/>
      <c r="F6" s="430"/>
      <c r="G6" s="430"/>
      <c r="H6" s="430"/>
      <c r="I6" s="430"/>
      <c r="J6" s="431"/>
      <c r="K6" s="430"/>
      <c r="L6" s="436">
        <f>ASSUMPTIONS!D2</f>
        <v>0</v>
      </c>
    </row>
    <row r="7" spans="1:14" ht="16.5" thickTop="1" thickBot="1" x14ac:dyDescent="0.4">
      <c r="A7" s="274" t="s">
        <v>536</v>
      </c>
      <c r="B7" s="202"/>
      <c r="C7" s="3"/>
      <c r="D7" s="202"/>
      <c r="E7" s="202"/>
      <c r="F7" s="202"/>
      <c r="G7" s="275"/>
      <c r="H7" s="275"/>
      <c r="I7" s="275"/>
      <c r="J7" s="275"/>
      <c r="K7" s="275"/>
      <c r="L7" s="203"/>
    </row>
    <row r="8" spans="1:14" ht="16" thickTop="1" x14ac:dyDescent="0.35">
      <c r="A8" s="202"/>
      <c r="B8" s="3"/>
      <c r="C8" s="195"/>
      <c r="D8" s="15"/>
      <c r="E8" s="3"/>
      <c r="F8" s="3"/>
      <c r="G8" s="3"/>
      <c r="H8" s="3"/>
      <c r="I8" s="3"/>
      <c r="J8" s="15"/>
      <c r="K8" s="3"/>
      <c r="L8" s="203"/>
      <c r="N8" s="28"/>
    </row>
    <row r="9" spans="1:14" x14ac:dyDescent="0.35">
      <c r="A9" s="27"/>
      <c r="B9" s="66"/>
      <c r="C9" s="10"/>
      <c r="D9" s="204"/>
      <c r="E9" s="10"/>
      <c r="F9" s="66"/>
      <c r="G9" s="10"/>
      <c r="H9" s="66"/>
      <c r="I9" s="66"/>
      <c r="J9" s="204"/>
      <c r="K9" s="66"/>
      <c r="L9" s="25"/>
    </row>
    <row r="10" spans="1:14" x14ac:dyDescent="0.35">
      <c r="A10" s="20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206"/>
    </row>
    <row r="11" spans="1:14" x14ac:dyDescent="0.35">
      <c r="A11" s="205"/>
      <c r="C11" s="10"/>
      <c r="D11" s="10"/>
      <c r="E11" s="10"/>
      <c r="F11" s="10"/>
      <c r="G11" s="10"/>
      <c r="H11" s="10"/>
      <c r="I11" s="10"/>
      <c r="J11" s="10"/>
      <c r="K11" s="10"/>
      <c r="L11" s="206"/>
    </row>
    <row r="12" spans="1:14" ht="47" thickBot="1" x14ac:dyDescent="0.4">
      <c r="A12" s="228" t="s">
        <v>153</v>
      </c>
      <c r="B12" s="231" t="s">
        <v>463</v>
      </c>
      <c r="C12" s="229" t="s">
        <v>464</v>
      </c>
      <c r="D12" s="229" t="s">
        <v>465</v>
      </c>
      <c r="E12" s="229" t="s">
        <v>466</v>
      </c>
      <c r="F12" s="229" t="s">
        <v>467</v>
      </c>
      <c r="G12" s="229" t="s">
        <v>468</v>
      </c>
      <c r="H12" s="229" t="s">
        <v>469</v>
      </c>
      <c r="I12" s="16"/>
      <c r="J12" s="229" t="s">
        <v>470</v>
      </c>
      <c r="K12" s="229" t="s">
        <v>471</v>
      </c>
      <c r="L12" s="230" t="s">
        <v>472</v>
      </c>
    </row>
    <row r="13" spans="1:14" ht="16" thickTop="1" x14ac:dyDescent="0.35">
      <c r="A13" s="27"/>
      <c r="B13" s="66"/>
      <c r="C13" s="66"/>
      <c r="D13" s="204"/>
      <c r="E13" s="66"/>
      <c r="F13" s="66"/>
      <c r="G13" s="66"/>
      <c r="H13" s="66"/>
      <c r="I13" s="66"/>
      <c r="J13" s="204"/>
      <c r="K13" s="66"/>
      <c r="L13" s="25"/>
    </row>
    <row r="14" spans="1:14" x14ac:dyDescent="0.35">
      <c r="A14" s="27" t="s">
        <v>336</v>
      </c>
      <c r="B14" s="207">
        <v>0.3</v>
      </c>
      <c r="C14" s="578"/>
      <c r="D14" s="579"/>
      <c r="E14" s="208">
        <f>C14-D14</f>
        <v>0</v>
      </c>
      <c r="F14" s="226"/>
      <c r="G14" s="208">
        <f t="shared" ref="G14:G19" si="0">E14</f>
        <v>0</v>
      </c>
      <c r="H14" s="209" t="str">
        <f t="shared" ref="H14:H19" si="1">IF(J14=0," ",(F$20-G14)/F$20)</f>
        <v xml:space="preserve"> </v>
      </c>
      <c r="I14" s="210">
        <f t="shared" ref="I14:I19" si="2">IF(H14&lt;0.1,1,0)</f>
        <v>0</v>
      </c>
      <c r="J14" s="576"/>
      <c r="K14" s="11">
        <f>E14*J14</f>
        <v>0</v>
      </c>
      <c r="L14" s="211">
        <f>K14*12</f>
        <v>0</v>
      </c>
    </row>
    <row r="15" spans="1:14" x14ac:dyDescent="0.35">
      <c r="A15" s="27"/>
      <c r="B15" s="207">
        <v>0.4</v>
      </c>
      <c r="C15" s="578"/>
      <c r="D15" s="579"/>
      <c r="E15" s="208">
        <f t="shared" ref="E15:E20" si="3">C15-D15</f>
        <v>0</v>
      </c>
      <c r="F15" s="226"/>
      <c r="G15" s="208">
        <f t="shared" si="0"/>
        <v>0</v>
      </c>
      <c r="H15" s="209" t="str">
        <f t="shared" si="1"/>
        <v xml:space="preserve"> </v>
      </c>
      <c r="I15" s="210">
        <f t="shared" si="2"/>
        <v>0</v>
      </c>
      <c r="J15" s="576"/>
      <c r="K15" s="11">
        <f t="shared" ref="K15:K20" si="4">E15*J15</f>
        <v>0</v>
      </c>
      <c r="L15" s="211">
        <f t="shared" ref="L15:L20" si="5">K15*12</f>
        <v>0</v>
      </c>
    </row>
    <row r="16" spans="1:14" x14ac:dyDescent="0.35">
      <c r="A16" s="27"/>
      <c r="B16" s="207">
        <v>0.5</v>
      </c>
      <c r="C16" s="578"/>
      <c r="D16" s="579"/>
      <c r="E16" s="208">
        <f t="shared" si="3"/>
        <v>0</v>
      </c>
      <c r="F16" s="226"/>
      <c r="G16" s="208">
        <f t="shared" si="0"/>
        <v>0</v>
      </c>
      <c r="H16" s="209" t="str">
        <f t="shared" si="1"/>
        <v xml:space="preserve"> </v>
      </c>
      <c r="I16" s="210">
        <f t="shared" si="2"/>
        <v>0</v>
      </c>
      <c r="J16" s="576"/>
      <c r="K16" s="11">
        <f t="shared" si="4"/>
        <v>0</v>
      </c>
      <c r="L16" s="211">
        <f t="shared" si="5"/>
        <v>0</v>
      </c>
    </row>
    <row r="17" spans="1:12" x14ac:dyDescent="0.35">
      <c r="A17" s="27"/>
      <c r="B17" s="212" t="s">
        <v>448</v>
      </c>
      <c r="C17" s="578"/>
      <c r="D17" s="579"/>
      <c r="E17" s="208">
        <f t="shared" si="3"/>
        <v>0</v>
      </c>
      <c r="F17" s="226"/>
      <c r="G17" s="208">
        <f t="shared" si="0"/>
        <v>0</v>
      </c>
      <c r="H17" s="209" t="str">
        <f t="shared" si="1"/>
        <v xml:space="preserve"> </v>
      </c>
      <c r="I17" s="210">
        <f t="shared" si="2"/>
        <v>0</v>
      </c>
      <c r="J17" s="577"/>
      <c r="K17" s="11">
        <f t="shared" si="4"/>
        <v>0</v>
      </c>
      <c r="L17" s="211">
        <f t="shared" si="5"/>
        <v>0</v>
      </c>
    </row>
    <row r="18" spans="1:12" x14ac:dyDescent="0.35">
      <c r="A18" s="27"/>
      <c r="B18" s="207">
        <v>0.6</v>
      </c>
      <c r="C18" s="578"/>
      <c r="D18" s="579"/>
      <c r="E18" s="208">
        <f t="shared" si="3"/>
        <v>0</v>
      </c>
      <c r="F18" s="226"/>
      <c r="G18" s="208">
        <f t="shared" si="0"/>
        <v>0</v>
      </c>
      <c r="H18" s="209" t="str">
        <f t="shared" si="1"/>
        <v xml:space="preserve"> </v>
      </c>
      <c r="I18" s="210">
        <f t="shared" si="2"/>
        <v>0</v>
      </c>
      <c r="J18" s="576"/>
      <c r="K18" s="11">
        <f t="shared" si="4"/>
        <v>0</v>
      </c>
      <c r="L18" s="211">
        <f t="shared" si="5"/>
        <v>0</v>
      </c>
    </row>
    <row r="19" spans="1:12" x14ac:dyDescent="0.35">
      <c r="A19" s="27"/>
      <c r="B19" s="212" t="s">
        <v>449</v>
      </c>
      <c r="C19" s="578"/>
      <c r="D19" s="579"/>
      <c r="E19" s="208">
        <f t="shared" si="3"/>
        <v>0</v>
      </c>
      <c r="F19" s="226"/>
      <c r="G19" s="208">
        <f t="shared" si="0"/>
        <v>0</v>
      </c>
      <c r="H19" s="209" t="str">
        <f t="shared" si="1"/>
        <v xml:space="preserve"> </v>
      </c>
      <c r="I19" s="210">
        <f t="shared" si="2"/>
        <v>0</v>
      </c>
      <c r="J19" s="577"/>
      <c r="K19" s="11">
        <f t="shared" si="4"/>
        <v>0</v>
      </c>
      <c r="L19" s="211">
        <f t="shared" si="5"/>
        <v>0</v>
      </c>
    </row>
    <row r="20" spans="1:12" ht="31" x14ac:dyDescent="0.35">
      <c r="A20" s="27"/>
      <c r="B20" s="227" t="s">
        <v>462</v>
      </c>
      <c r="C20" s="578"/>
      <c r="D20" s="579"/>
      <c r="E20" s="208">
        <f t="shared" si="3"/>
        <v>0</v>
      </c>
      <c r="F20" s="579"/>
      <c r="G20" s="208">
        <f>E20</f>
        <v>0</v>
      </c>
      <c r="H20" s="209"/>
      <c r="I20" s="210"/>
      <c r="J20" s="576"/>
      <c r="K20" s="11">
        <f t="shared" si="4"/>
        <v>0</v>
      </c>
      <c r="L20" s="211">
        <f t="shared" si="5"/>
        <v>0</v>
      </c>
    </row>
    <row r="21" spans="1:12" x14ac:dyDescent="0.35">
      <c r="A21" s="27"/>
      <c r="B21" s="207"/>
      <c r="C21" s="66"/>
      <c r="D21" s="66"/>
      <c r="E21" s="208"/>
      <c r="F21" s="208"/>
      <c r="G21" s="208"/>
      <c r="H21" s="208"/>
      <c r="I21" s="208"/>
      <c r="J21" s="339"/>
      <c r="K21" s="11"/>
      <c r="L21" s="211"/>
    </row>
    <row r="22" spans="1:12" x14ac:dyDescent="0.35">
      <c r="A22" s="27" t="s">
        <v>438</v>
      </c>
      <c r="B22" s="207">
        <v>0.3</v>
      </c>
      <c r="C22" s="578"/>
      <c r="D22" s="579"/>
      <c r="E22" s="208">
        <f t="shared" ref="E22:E28" si="6">C22-D22</f>
        <v>0</v>
      </c>
      <c r="F22" s="208"/>
      <c r="G22" s="208">
        <f t="shared" ref="G22:G28" si="7">E22</f>
        <v>0</v>
      </c>
      <c r="H22" s="209" t="str">
        <f t="shared" ref="H22:H27" si="8">IF(J22=0," ",(F$28-G22)/F$28)</f>
        <v xml:space="preserve"> </v>
      </c>
      <c r="I22" s="210">
        <f t="shared" ref="I22:I27" si="9">IF(H22&lt;0.1,1,0)</f>
        <v>0</v>
      </c>
      <c r="J22" s="576"/>
      <c r="K22" s="11">
        <f t="shared" ref="K22:K28" si="10">E22*J22</f>
        <v>0</v>
      </c>
      <c r="L22" s="211">
        <f>K22*12</f>
        <v>0</v>
      </c>
    </row>
    <row r="23" spans="1:12" x14ac:dyDescent="0.35">
      <c r="A23" s="27"/>
      <c r="B23" s="207">
        <v>0.4</v>
      </c>
      <c r="C23" s="578"/>
      <c r="D23" s="579"/>
      <c r="E23" s="208">
        <f t="shared" si="6"/>
        <v>0</v>
      </c>
      <c r="F23" s="208"/>
      <c r="G23" s="208">
        <f t="shared" si="7"/>
        <v>0</v>
      </c>
      <c r="H23" s="209" t="str">
        <f t="shared" si="8"/>
        <v xml:space="preserve"> </v>
      </c>
      <c r="I23" s="210">
        <f t="shared" si="9"/>
        <v>0</v>
      </c>
      <c r="J23" s="576"/>
      <c r="K23" s="11">
        <f t="shared" si="10"/>
        <v>0</v>
      </c>
      <c r="L23" s="211">
        <f t="shared" ref="L23:L28" si="11">K23*12</f>
        <v>0</v>
      </c>
    </row>
    <row r="24" spans="1:12" x14ac:dyDescent="0.35">
      <c r="A24" s="27"/>
      <c r="B24" s="207">
        <v>0.5</v>
      </c>
      <c r="C24" s="578"/>
      <c r="D24" s="579"/>
      <c r="E24" s="208">
        <f t="shared" si="6"/>
        <v>0</v>
      </c>
      <c r="F24" s="208"/>
      <c r="G24" s="208">
        <f t="shared" si="7"/>
        <v>0</v>
      </c>
      <c r="H24" s="209" t="str">
        <f t="shared" si="8"/>
        <v xml:space="preserve"> </v>
      </c>
      <c r="I24" s="210">
        <f t="shared" si="9"/>
        <v>0</v>
      </c>
      <c r="J24" s="576"/>
      <c r="K24" s="11">
        <f t="shared" si="10"/>
        <v>0</v>
      </c>
      <c r="L24" s="211">
        <f t="shared" si="11"/>
        <v>0</v>
      </c>
    </row>
    <row r="25" spans="1:12" x14ac:dyDescent="0.35">
      <c r="A25" s="27"/>
      <c r="B25" s="212" t="s">
        <v>448</v>
      </c>
      <c r="C25" s="578"/>
      <c r="D25" s="579"/>
      <c r="E25" s="208">
        <f t="shared" si="6"/>
        <v>0</v>
      </c>
      <c r="F25" s="208"/>
      <c r="G25" s="208">
        <f t="shared" si="7"/>
        <v>0</v>
      </c>
      <c r="H25" s="209" t="str">
        <f t="shared" si="8"/>
        <v xml:space="preserve"> </v>
      </c>
      <c r="I25" s="210">
        <f t="shared" si="9"/>
        <v>0</v>
      </c>
      <c r="J25" s="577"/>
      <c r="K25" s="11">
        <f t="shared" si="10"/>
        <v>0</v>
      </c>
      <c r="L25" s="211">
        <f t="shared" si="11"/>
        <v>0</v>
      </c>
    </row>
    <row r="26" spans="1:12" x14ac:dyDescent="0.35">
      <c r="A26" s="27"/>
      <c r="B26" s="207">
        <v>0.6</v>
      </c>
      <c r="C26" s="578"/>
      <c r="D26" s="579"/>
      <c r="E26" s="208">
        <f t="shared" si="6"/>
        <v>0</v>
      </c>
      <c r="F26" s="208"/>
      <c r="G26" s="208">
        <f t="shared" si="7"/>
        <v>0</v>
      </c>
      <c r="H26" s="209" t="str">
        <f t="shared" si="8"/>
        <v xml:space="preserve"> </v>
      </c>
      <c r="I26" s="210">
        <f t="shared" si="9"/>
        <v>0</v>
      </c>
      <c r="J26" s="576"/>
      <c r="K26" s="11">
        <f t="shared" si="10"/>
        <v>0</v>
      </c>
      <c r="L26" s="211">
        <f t="shared" si="11"/>
        <v>0</v>
      </c>
    </row>
    <row r="27" spans="1:12" x14ac:dyDescent="0.35">
      <c r="A27" s="27"/>
      <c r="B27" s="212" t="s">
        <v>449</v>
      </c>
      <c r="C27" s="578"/>
      <c r="D27" s="579"/>
      <c r="E27" s="208">
        <f t="shared" si="6"/>
        <v>0</v>
      </c>
      <c r="F27" s="208"/>
      <c r="G27" s="208">
        <f t="shared" si="7"/>
        <v>0</v>
      </c>
      <c r="H27" s="209" t="str">
        <f t="shared" si="8"/>
        <v xml:space="preserve"> </v>
      </c>
      <c r="I27" s="210">
        <f t="shared" si="9"/>
        <v>0</v>
      </c>
      <c r="J27" s="577"/>
      <c r="K27" s="11">
        <f t="shared" si="10"/>
        <v>0</v>
      </c>
      <c r="L27" s="211">
        <f t="shared" si="11"/>
        <v>0</v>
      </c>
    </row>
    <row r="28" spans="1:12" ht="31" x14ac:dyDescent="0.35">
      <c r="A28" s="27"/>
      <c r="B28" s="227" t="s">
        <v>462</v>
      </c>
      <c r="C28" s="578"/>
      <c r="D28" s="579"/>
      <c r="E28" s="208">
        <f t="shared" si="6"/>
        <v>0</v>
      </c>
      <c r="F28" s="579"/>
      <c r="G28" s="208">
        <f t="shared" si="7"/>
        <v>0</v>
      </c>
      <c r="H28" s="209"/>
      <c r="I28" s="210"/>
      <c r="J28" s="576"/>
      <c r="K28" s="11">
        <f t="shared" si="10"/>
        <v>0</v>
      </c>
      <c r="L28" s="211">
        <f t="shared" si="11"/>
        <v>0</v>
      </c>
    </row>
    <row r="29" spans="1:12" x14ac:dyDescent="0.35">
      <c r="A29" s="27"/>
      <c r="B29" s="207"/>
      <c r="C29" s="66"/>
      <c r="D29" s="66"/>
      <c r="E29" s="208"/>
      <c r="F29" s="208"/>
      <c r="G29" s="208"/>
      <c r="H29" s="208"/>
      <c r="I29" s="208"/>
      <c r="J29" s="339"/>
      <c r="K29" s="11"/>
      <c r="L29" s="211"/>
    </row>
    <row r="30" spans="1:12" x14ac:dyDescent="0.35">
      <c r="A30" s="27" t="s">
        <v>439</v>
      </c>
      <c r="B30" s="207">
        <v>0.3</v>
      </c>
      <c r="C30" s="578"/>
      <c r="D30" s="579"/>
      <c r="E30" s="208">
        <f t="shared" ref="E30:E36" si="12">C30-D30</f>
        <v>0</v>
      </c>
      <c r="F30" s="208"/>
      <c r="G30" s="208">
        <f t="shared" ref="G30:G36" si="13">E30</f>
        <v>0</v>
      </c>
      <c r="H30" s="209" t="str">
        <f t="shared" ref="H30:H35" si="14">IF(J30=0," ",(F$36-G30)/F$36)</f>
        <v xml:space="preserve"> </v>
      </c>
      <c r="I30" s="210">
        <f t="shared" ref="I30:I35" si="15">IF(H30&lt;0.1,1,0)</f>
        <v>0</v>
      </c>
      <c r="J30" s="576"/>
      <c r="K30" s="11">
        <f t="shared" ref="K30:K52" si="16">E30*J30</f>
        <v>0</v>
      </c>
      <c r="L30" s="211">
        <f>K30*12</f>
        <v>0</v>
      </c>
    </row>
    <row r="31" spans="1:12" x14ac:dyDescent="0.35">
      <c r="A31" s="27"/>
      <c r="B31" s="207">
        <v>0.4</v>
      </c>
      <c r="C31" s="578"/>
      <c r="D31" s="579"/>
      <c r="E31" s="208">
        <f t="shared" si="12"/>
        <v>0</v>
      </c>
      <c r="F31" s="208"/>
      <c r="G31" s="208">
        <f t="shared" si="13"/>
        <v>0</v>
      </c>
      <c r="H31" s="209" t="str">
        <f t="shared" si="14"/>
        <v xml:space="preserve"> </v>
      </c>
      <c r="I31" s="210">
        <f t="shared" si="15"/>
        <v>0</v>
      </c>
      <c r="J31" s="576"/>
      <c r="K31" s="11">
        <f t="shared" si="16"/>
        <v>0</v>
      </c>
      <c r="L31" s="211">
        <f t="shared" ref="L31:L36" si="17">K31*12</f>
        <v>0</v>
      </c>
    </row>
    <row r="32" spans="1:12" x14ac:dyDescent="0.35">
      <c r="A32" s="27"/>
      <c r="B32" s="207">
        <v>0.5</v>
      </c>
      <c r="C32" s="578"/>
      <c r="D32" s="579"/>
      <c r="E32" s="208">
        <f t="shared" si="12"/>
        <v>0</v>
      </c>
      <c r="F32" s="208"/>
      <c r="G32" s="208">
        <f t="shared" si="13"/>
        <v>0</v>
      </c>
      <c r="H32" s="209" t="str">
        <f t="shared" si="14"/>
        <v xml:space="preserve"> </v>
      </c>
      <c r="I32" s="210">
        <f t="shared" si="15"/>
        <v>0</v>
      </c>
      <c r="J32" s="576"/>
      <c r="K32" s="11">
        <f t="shared" si="16"/>
        <v>0</v>
      </c>
      <c r="L32" s="211">
        <f t="shared" si="17"/>
        <v>0</v>
      </c>
    </row>
    <row r="33" spans="1:14" x14ac:dyDescent="0.35">
      <c r="A33" s="27"/>
      <c r="B33" s="212" t="s">
        <v>448</v>
      </c>
      <c r="C33" s="578"/>
      <c r="D33" s="579"/>
      <c r="E33" s="208">
        <f t="shared" si="12"/>
        <v>0</v>
      </c>
      <c r="F33" s="208"/>
      <c r="G33" s="208">
        <f t="shared" si="13"/>
        <v>0</v>
      </c>
      <c r="H33" s="209" t="str">
        <f t="shared" si="14"/>
        <v xml:space="preserve"> </v>
      </c>
      <c r="I33" s="210">
        <f t="shared" si="15"/>
        <v>0</v>
      </c>
      <c r="J33" s="577"/>
      <c r="K33" s="11">
        <f t="shared" si="16"/>
        <v>0</v>
      </c>
      <c r="L33" s="211">
        <f t="shared" si="17"/>
        <v>0</v>
      </c>
    </row>
    <row r="34" spans="1:14" x14ac:dyDescent="0.35">
      <c r="A34" s="27"/>
      <c r="B34" s="207">
        <v>0.6</v>
      </c>
      <c r="C34" s="578"/>
      <c r="D34" s="579"/>
      <c r="E34" s="208">
        <f t="shared" si="12"/>
        <v>0</v>
      </c>
      <c r="F34" s="208"/>
      <c r="G34" s="208">
        <f t="shared" si="13"/>
        <v>0</v>
      </c>
      <c r="H34" s="209" t="str">
        <f t="shared" si="14"/>
        <v xml:space="preserve"> </v>
      </c>
      <c r="I34" s="210">
        <f t="shared" si="15"/>
        <v>0</v>
      </c>
      <c r="J34" s="576"/>
      <c r="K34" s="11">
        <f t="shared" si="16"/>
        <v>0</v>
      </c>
      <c r="L34" s="211">
        <f t="shared" si="17"/>
        <v>0</v>
      </c>
    </row>
    <row r="35" spans="1:14" x14ac:dyDescent="0.35">
      <c r="A35" s="27"/>
      <c r="B35" s="212" t="s">
        <v>449</v>
      </c>
      <c r="C35" s="578"/>
      <c r="D35" s="579"/>
      <c r="E35" s="208">
        <f t="shared" si="12"/>
        <v>0</v>
      </c>
      <c r="F35" s="208"/>
      <c r="G35" s="208">
        <f t="shared" si="13"/>
        <v>0</v>
      </c>
      <c r="H35" s="209" t="str">
        <f t="shared" si="14"/>
        <v xml:space="preserve"> </v>
      </c>
      <c r="I35" s="210">
        <f t="shared" si="15"/>
        <v>0</v>
      </c>
      <c r="J35" s="577"/>
      <c r="K35" s="11">
        <f t="shared" si="16"/>
        <v>0</v>
      </c>
      <c r="L35" s="211">
        <f t="shared" si="17"/>
        <v>0</v>
      </c>
    </row>
    <row r="36" spans="1:14" ht="31" x14ac:dyDescent="0.35">
      <c r="A36" s="27"/>
      <c r="B36" s="227" t="s">
        <v>462</v>
      </c>
      <c r="C36" s="578"/>
      <c r="D36" s="579"/>
      <c r="E36" s="208">
        <f t="shared" si="12"/>
        <v>0</v>
      </c>
      <c r="F36" s="579"/>
      <c r="G36" s="208">
        <f t="shared" si="13"/>
        <v>0</v>
      </c>
      <c r="H36" s="209"/>
      <c r="I36" s="210"/>
      <c r="J36" s="576"/>
      <c r="K36" s="11">
        <f t="shared" si="16"/>
        <v>0</v>
      </c>
      <c r="L36" s="211">
        <f t="shared" si="17"/>
        <v>0</v>
      </c>
    </row>
    <row r="37" spans="1:14" x14ac:dyDescent="0.35">
      <c r="A37" s="27"/>
      <c r="B37" s="207"/>
      <c r="C37" s="208"/>
      <c r="D37" s="208"/>
      <c r="E37" s="208"/>
      <c r="F37" s="208"/>
      <c r="G37" s="208"/>
      <c r="H37" s="208"/>
      <c r="I37" s="208"/>
      <c r="J37" s="339"/>
      <c r="K37" s="11"/>
      <c r="L37" s="211"/>
    </row>
    <row r="38" spans="1:14" x14ac:dyDescent="0.35">
      <c r="A38" s="27" t="s">
        <v>440</v>
      </c>
      <c r="B38" s="207">
        <v>0.3</v>
      </c>
      <c r="C38" s="578"/>
      <c r="D38" s="579"/>
      <c r="E38" s="208">
        <f t="shared" ref="E38:E44" si="18">C38-D38</f>
        <v>0</v>
      </c>
      <c r="F38" s="208"/>
      <c r="G38" s="208">
        <f t="shared" ref="G38:G44" si="19">E38</f>
        <v>0</v>
      </c>
      <c r="H38" s="209" t="str">
        <f t="shared" ref="H38:H43" si="20">IF(J38=0," ",(F$44-G38)/F$44)</f>
        <v xml:space="preserve"> </v>
      </c>
      <c r="I38" s="210">
        <f t="shared" ref="I38:I43" si="21">IF(H38&lt;0.1,1,0)</f>
        <v>0</v>
      </c>
      <c r="J38" s="576"/>
      <c r="K38" s="11">
        <f t="shared" si="16"/>
        <v>0</v>
      </c>
      <c r="L38" s="211">
        <f>K38*12</f>
        <v>0</v>
      </c>
    </row>
    <row r="39" spans="1:14" x14ac:dyDescent="0.35">
      <c r="A39" s="27"/>
      <c r="B39" s="207">
        <v>0.4</v>
      </c>
      <c r="C39" s="578"/>
      <c r="D39" s="579"/>
      <c r="E39" s="208">
        <f t="shared" si="18"/>
        <v>0</v>
      </c>
      <c r="F39" s="208"/>
      <c r="G39" s="208">
        <f t="shared" si="19"/>
        <v>0</v>
      </c>
      <c r="H39" s="209" t="str">
        <f t="shared" si="20"/>
        <v xml:space="preserve"> </v>
      </c>
      <c r="I39" s="210">
        <f t="shared" si="21"/>
        <v>0</v>
      </c>
      <c r="J39" s="576"/>
      <c r="K39" s="11">
        <f t="shared" si="16"/>
        <v>0</v>
      </c>
      <c r="L39" s="211">
        <f t="shared" ref="L39:L44" si="22">K39*12</f>
        <v>0</v>
      </c>
    </row>
    <row r="40" spans="1:14" x14ac:dyDescent="0.35">
      <c r="A40" s="27"/>
      <c r="B40" s="207">
        <v>0.5</v>
      </c>
      <c r="C40" s="578"/>
      <c r="D40" s="579"/>
      <c r="E40" s="208">
        <f t="shared" si="18"/>
        <v>0</v>
      </c>
      <c r="F40" s="208"/>
      <c r="G40" s="208">
        <f t="shared" si="19"/>
        <v>0</v>
      </c>
      <c r="H40" s="209" t="str">
        <f t="shared" si="20"/>
        <v xml:space="preserve"> </v>
      </c>
      <c r="I40" s="210">
        <f t="shared" si="21"/>
        <v>0</v>
      </c>
      <c r="J40" s="576"/>
      <c r="K40" s="11">
        <f t="shared" si="16"/>
        <v>0</v>
      </c>
      <c r="L40" s="211">
        <f t="shared" si="22"/>
        <v>0</v>
      </c>
      <c r="N40" s="28"/>
    </row>
    <row r="41" spans="1:14" x14ac:dyDescent="0.35">
      <c r="A41" s="27"/>
      <c r="B41" s="212" t="s">
        <v>448</v>
      </c>
      <c r="C41" s="578"/>
      <c r="D41" s="579"/>
      <c r="E41" s="208">
        <f t="shared" si="18"/>
        <v>0</v>
      </c>
      <c r="F41" s="208"/>
      <c r="G41" s="208">
        <f t="shared" si="19"/>
        <v>0</v>
      </c>
      <c r="H41" s="209" t="str">
        <f t="shared" si="20"/>
        <v xml:space="preserve"> </v>
      </c>
      <c r="I41" s="210">
        <f t="shared" si="21"/>
        <v>0</v>
      </c>
      <c r="J41" s="577"/>
      <c r="K41" s="11">
        <f t="shared" si="16"/>
        <v>0</v>
      </c>
      <c r="L41" s="211">
        <f t="shared" si="22"/>
        <v>0</v>
      </c>
      <c r="N41" s="28"/>
    </row>
    <row r="42" spans="1:14" x14ac:dyDescent="0.35">
      <c r="A42" s="27"/>
      <c r="B42" s="207">
        <v>0.6</v>
      </c>
      <c r="C42" s="578"/>
      <c r="D42" s="579"/>
      <c r="E42" s="208">
        <f>C42-D42</f>
        <v>0</v>
      </c>
      <c r="F42" s="208"/>
      <c r="G42" s="208">
        <f t="shared" si="19"/>
        <v>0</v>
      </c>
      <c r="H42" s="209" t="str">
        <f t="shared" si="20"/>
        <v xml:space="preserve"> </v>
      </c>
      <c r="I42" s="210">
        <f t="shared" si="21"/>
        <v>0</v>
      </c>
      <c r="J42" s="576"/>
      <c r="K42" s="11">
        <f t="shared" si="16"/>
        <v>0</v>
      </c>
      <c r="L42" s="211">
        <f t="shared" si="22"/>
        <v>0</v>
      </c>
      <c r="N42" s="28"/>
    </row>
    <row r="43" spans="1:14" x14ac:dyDescent="0.35">
      <c r="A43" s="27"/>
      <c r="B43" s="212" t="s">
        <v>449</v>
      </c>
      <c r="C43" s="578"/>
      <c r="D43" s="579"/>
      <c r="E43" s="208">
        <f t="shared" si="18"/>
        <v>0</v>
      </c>
      <c r="F43" s="208"/>
      <c r="G43" s="208">
        <f t="shared" si="19"/>
        <v>0</v>
      </c>
      <c r="H43" s="209" t="str">
        <f t="shared" si="20"/>
        <v xml:space="preserve"> </v>
      </c>
      <c r="I43" s="210">
        <f t="shared" si="21"/>
        <v>0</v>
      </c>
      <c r="J43" s="577"/>
      <c r="K43" s="11">
        <f t="shared" si="16"/>
        <v>0</v>
      </c>
      <c r="L43" s="211">
        <f t="shared" si="22"/>
        <v>0</v>
      </c>
      <c r="N43" s="28"/>
    </row>
    <row r="44" spans="1:14" ht="31" x14ac:dyDescent="0.35">
      <c r="A44" s="27"/>
      <c r="B44" s="227" t="s">
        <v>462</v>
      </c>
      <c r="C44" s="578"/>
      <c r="D44" s="579"/>
      <c r="E44" s="208">
        <f t="shared" si="18"/>
        <v>0</v>
      </c>
      <c r="F44" s="579"/>
      <c r="G44" s="208">
        <f t="shared" si="19"/>
        <v>0</v>
      </c>
      <c r="H44" s="209"/>
      <c r="I44" s="210"/>
      <c r="J44" s="576"/>
      <c r="K44" s="11">
        <f t="shared" si="16"/>
        <v>0</v>
      </c>
      <c r="L44" s="211">
        <f t="shared" si="22"/>
        <v>0</v>
      </c>
    </row>
    <row r="45" spans="1:14" x14ac:dyDescent="0.35">
      <c r="A45" s="27"/>
      <c r="B45" s="207"/>
      <c r="C45" s="208"/>
      <c r="D45" s="208"/>
      <c r="E45" s="208"/>
      <c r="F45" s="208"/>
      <c r="G45" s="208"/>
      <c r="H45" s="208"/>
      <c r="I45" s="208"/>
      <c r="J45" s="339"/>
      <c r="K45" s="11"/>
      <c r="L45" s="211"/>
    </row>
    <row r="46" spans="1:14" x14ac:dyDescent="0.35">
      <c r="A46" s="27" t="s">
        <v>441</v>
      </c>
      <c r="B46" s="207">
        <v>0.3</v>
      </c>
      <c r="C46" s="578"/>
      <c r="D46" s="579"/>
      <c r="E46" s="208">
        <f t="shared" ref="E46:E52" si="23">C46-D46</f>
        <v>0</v>
      </c>
      <c r="F46" s="208"/>
      <c r="G46" s="208">
        <f t="shared" ref="G46:G52" si="24">E46</f>
        <v>0</v>
      </c>
      <c r="H46" s="209" t="str">
        <f t="shared" ref="H46:H51" si="25">IF(J46=0," ",(F$52-G46)/F$52)</f>
        <v xml:space="preserve"> </v>
      </c>
      <c r="I46" s="210">
        <f t="shared" ref="I46:I51" si="26">IF(H46&lt;0.1,1,0)</f>
        <v>0</v>
      </c>
      <c r="J46" s="576"/>
      <c r="K46" s="11">
        <f t="shared" si="16"/>
        <v>0</v>
      </c>
      <c r="L46" s="211">
        <f>K46*12</f>
        <v>0</v>
      </c>
    </row>
    <row r="47" spans="1:14" x14ac:dyDescent="0.35">
      <c r="A47" s="27"/>
      <c r="B47" s="207">
        <v>0.4</v>
      </c>
      <c r="C47" s="578"/>
      <c r="D47" s="579"/>
      <c r="E47" s="208">
        <f t="shared" si="23"/>
        <v>0</v>
      </c>
      <c r="F47" s="208"/>
      <c r="G47" s="208">
        <f t="shared" si="24"/>
        <v>0</v>
      </c>
      <c r="H47" s="209" t="str">
        <f t="shared" si="25"/>
        <v xml:space="preserve"> </v>
      </c>
      <c r="I47" s="210">
        <f t="shared" si="26"/>
        <v>0</v>
      </c>
      <c r="J47" s="576"/>
      <c r="K47" s="11">
        <f t="shared" si="16"/>
        <v>0</v>
      </c>
      <c r="L47" s="211">
        <f t="shared" ref="L47:L52" si="27">K47*12</f>
        <v>0</v>
      </c>
    </row>
    <row r="48" spans="1:14" x14ac:dyDescent="0.35">
      <c r="A48" s="27"/>
      <c r="B48" s="207">
        <v>0.5</v>
      </c>
      <c r="C48" s="578"/>
      <c r="D48" s="579"/>
      <c r="E48" s="208">
        <f t="shared" si="23"/>
        <v>0</v>
      </c>
      <c r="F48" s="208"/>
      <c r="G48" s="208">
        <f t="shared" si="24"/>
        <v>0</v>
      </c>
      <c r="H48" s="209" t="str">
        <f t="shared" si="25"/>
        <v xml:space="preserve"> </v>
      </c>
      <c r="I48" s="210">
        <f t="shared" si="26"/>
        <v>0</v>
      </c>
      <c r="J48" s="576"/>
      <c r="K48" s="11">
        <f t="shared" si="16"/>
        <v>0</v>
      </c>
      <c r="L48" s="211">
        <f t="shared" si="27"/>
        <v>0</v>
      </c>
    </row>
    <row r="49" spans="1:12" x14ac:dyDescent="0.35">
      <c r="A49" s="27"/>
      <c r="B49" s="212" t="s">
        <v>448</v>
      </c>
      <c r="C49" s="578"/>
      <c r="D49" s="579"/>
      <c r="E49" s="208">
        <f t="shared" si="23"/>
        <v>0</v>
      </c>
      <c r="F49" s="208"/>
      <c r="G49" s="208">
        <f t="shared" si="24"/>
        <v>0</v>
      </c>
      <c r="H49" s="209" t="str">
        <f t="shared" si="25"/>
        <v xml:space="preserve"> </v>
      </c>
      <c r="I49" s="210">
        <f t="shared" si="26"/>
        <v>0</v>
      </c>
      <c r="J49" s="577"/>
      <c r="K49" s="11">
        <f t="shared" si="16"/>
        <v>0</v>
      </c>
      <c r="L49" s="211">
        <f t="shared" si="27"/>
        <v>0</v>
      </c>
    </row>
    <row r="50" spans="1:12" x14ac:dyDescent="0.35">
      <c r="A50" s="27"/>
      <c r="B50" s="207">
        <v>0.6</v>
      </c>
      <c r="C50" s="578"/>
      <c r="D50" s="579"/>
      <c r="E50" s="208">
        <f t="shared" si="23"/>
        <v>0</v>
      </c>
      <c r="F50" s="208"/>
      <c r="G50" s="208">
        <f t="shared" si="24"/>
        <v>0</v>
      </c>
      <c r="H50" s="209" t="str">
        <f t="shared" si="25"/>
        <v xml:space="preserve"> </v>
      </c>
      <c r="I50" s="210">
        <f t="shared" si="26"/>
        <v>0</v>
      </c>
      <c r="J50" s="576"/>
      <c r="K50" s="11">
        <f t="shared" si="16"/>
        <v>0</v>
      </c>
      <c r="L50" s="211">
        <f t="shared" si="27"/>
        <v>0</v>
      </c>
    </row>
    <row r="51" spans="1:12" x14ac:dyDescent="0.35">
      <c r="A51" s="27"/>
      <c r="B51" s="212" t="s">
        <v>449</v>
      </c>
      <c r="C51" s="578"/>
      <c r="D51" s="579"/>
      <c r="E51" s="208">
        <f t="shared" si="23"/>
        <v>0</v>
      </c>
      <c r="F51" s="208"/>
      <c r="G51" s="208">
        <f t="shared" si="24"/>
        <v>0</v>
      </c>
      <c r="H51" s="209" t="str">
        <f t="shared" si="25"/>
        <v xml:space="preserve"> </v>
      </c>
      <c r="I51" s="210">
        <f t="shared" si="26"/>
        <v>0</v>
      </c>
      <c r="J51" s="577"/>
      <c r="K51" s="11">
        <f t="shared" si="16"/>
        <v>0</v>
      </c>
      <c r="L51" s="211">
        <f t="shared" si="27"/>
        <v>0</v>
      </c>
    </row>
    <row r="52" spans="1:12" ht="31" x14ac:dyDescent="0.35">
      <c r="A52" s="27"/>
      <c r="B52" s="227" t="s">
        <v>462</v>
      </c>
      <c r="C52" s="578"/>
      <c r="D52" s="579"/>
      <c r="E52" s="208">
        <f t="shared" si="23"/>
        <v>0</v>
      </c>
      <c r="F52" s="579"/>
      <c r="G52" s="208">
        <f t="shared" si="24"/>
        <v>0</v>
      </c>
      <c r="H52" s="209"/>
      <c r="I52" s="210"/>
      <c r="J52" s="576"/>
      <c r="K52" s="11">
        <f t="shared" si="16"/>
        <v>0</v>
      </c>
      <c r="L52" s="211">
        <f t="shared" si="27"/>
        <v>0</v>
      </c>
    </row>
    <row r="53" spans="1:12" x14ac:dyDescent="0.35">
      <c r="A53" s="27"/>
      <c r="B53" s="207"/>
      <c r="C53" s="207"/>
      <c r="D53" s="207"/>
      <c r="E53" s="208"/>
      <c r="F53" s="208"/>
      <c r="G53" s="208"/>
      <c r="H53" s="208"/>
      <c r="I53" s="208"/>
      <c r="J53" s="339"/>
      <c r="K53" s="11"/>
      <c r="L53" s="211"/>
    </row>
    <row r="54" spans="1:12" x14ac:dyDescent="0.35">
      <c r="A54" s="27"/>
      <c r="B54" s="207"/>
      <c r="C54" s="207"/>
      <c r="D54" s="207"/>
      <c r="E54" s="208"/>
      <c r="F54" s="208"/>
      <c r="G54" s="208"/>
      <c r="H54" s="208"/>
      <c r="I54" s="208"/>
      <c r="J54" s="339"/>
      <c r="K54" s="11"/>
      <c r="L54" s="211"/>
    </row>
    <row r="55" spans="1:12" ht="16" thickBot="1" x14ac:dyDescent="0.4">
      <c r="A55" s="472" t="s">
        <v>442</v>
      </c>
      <c r="B55" s="473">
        <v>0.6</v>
      </c>
      <c r="C55" s="580"/>
      <c r="D55" s="581">
        <v>0</v>
      </c>
      <c r="E55" s="474">
        <f>C55-D55</f>
        <v>0</v>
      </c>
      <c r="F55" s="475"/>
      <c r="G55" s="474"/>
      <c r="H55" s="475"/>
      <c r="I55" s="475"/>
      <c r="J55" s="582"/>
      <c r="K55" s="476">
        <f>G55*J55</f>
        <v>0</v>
      </c>
      <c r="L55" s="477">
        <f>K55*12</f>
        <v>0</v>
      </c>
    </row>
    <row r="56" spans="1:12" ht="24.5" customHeight="1" thickTop="1" thickBot="1" x14ac:dyDescent="0.4">
      <c r="B56" s="478"/>
      <c r="C56" s="479"/>
      <c r="D56" s="480"/>
      <c r="E56" s="481"/>
      <c r="F56" s="481"/>
      <c r="G56" s="481"/>
      <c r="H56" s="486" t="s">
        <v>155</v>
      </c>
      <c r="I56" s="481"/>
      <c r="J56" s="482">
        <f>SUM(J14:J55)</f>
        <v>0</v>
      </c>
      <c r="K56" s="479">
        <f>SUM(K14:K55)</f>
        <v>0</v>
      </c>
      <c r="L56" s="471">
        <f>SUM(L14:L52)</f>
        <v>0</v>
      </c>
    </row>
    <row r="57" spans="1:12" x14ac:dyDescent="0.35">
      <c r="B57" s="204"/>
      <c r="C57" s="483"/>
      <c r="D57" s="484"/>
      <c r="E57" s="460"/>
      <c r="F57" s="460"/>
      <c r="G57" s="460"/>
      <c r="I57" s="460"/>
      <c r="J57" s="488"/>
      <c r="K57" s="489" t="s">
        <v>545</v>
      </c>
      <c r="L57" s="574">
        <v>0</v>
      </c>
    </row>
    <row r="58" spans="1:12" ht="16" thickBot="1" x14ac:dyDescent="0.4">
      <c r="B58" s="66"/>
      <c r="C58" s="485"/>
      <c r="D58" s="484"/>
      <c r="E58" s="460"/>
      <c r="F58" s="460"/>
      <c r="G58" s="460"/>
      <c r="I58" s="460"/>
      <c r="J58" s="490"/>
      <c r="K58" s="487" t="s">
        <v>407</v>
      </c>
      <c r="L58" s="575">
        <v>0</v>
      </c>
    </row>
    <row r="59" spans="1:12" ht="18.899999999999999" customHeight="1" x14ac:dyDescent="0.35">
      <c r="A59" s="213"/>
      <c r="B59" s="14"/>
      <c r="C59" s="17"/>
      <c r="D59" s="196"/>
      <c r="E59" s="197"/>
      <c r="F59" s="197"/>
      <c r="G59" s="197"/>
      <c r="H59" s="197"/>
      <c r="I59" s="197"/>
      <c r="J59" s="491"/>
      <c r="K59" s="492" t="s">
        <v>676</v>
      </c>
      <c r="L59" s="493">
        <f>SUM(L56:L58)</f>
        <v>0</v>
      </c>
    </row>
    <row r="60" spans="1:12" x14ac:dyDescent="0.35">
      <c r="A60" s="214" t="s">
        <v>433</v>
      </c>
      <c r="B60" s="215"/>
      <c r="C60" s="216"/>
      <c r="D60" s="217"/>
      <c r="E60" s="198">
        <f>J56-E61-E62-E63</f>
        <v>0</v>
      </c>
      <c r="F60" s="215" t="s">
        <v>157</v>
      </c>
      <c r="G60" s="79"/>
      <c r="H60" s="79"/>
      <c r="I60" s="79"/>
      <c r="L60" s="25"/>
    </row>
    <row r="61" spans="1:12" x14ac:dyDescent="0.35">
      <c r="A61" s="214" t="s">
        <v>434</v>
      </c>
      <c r="B61" s="215"/>
      <c r="C61" s="216"/>
      <c r="D61" s="217"/>
      <c r="E61" s="198">
        <f>J17+J18+J24+J25+J32+J33+J40+J41+J48+J49</f>
        <v>0</v>
      </c>
      <c r="F61" s="215" t="s">
        <v>157</v>
      </c>
      <c r="G61" s="79"/>
      <c r="H61" s="79"/>
      <c r="I61" s="79"/>
      <c r="L61" s="25"/>
    </row>
    <row r="62" spans="1:12" x14ac:dyDescent="0.35">
      <c r="A62" s="214" t="s">
        <v>156</v>
      </c>
      <c r="B62" s="66"/>
      <c r="C62" s="66"/>
      <c r="D62" s="79"/>
      <c r="E62" s="198">
        <f>J18+J19+J26+J27+J34+J35+J42+J43+J50+J51+J55</f>
        <v>0</v>
      </c>
      <c r="F62" s="215" t="s">
        <v>157</v>
      </c>
      <c r="G62" s="79"/>
      <c r="H62" s="79"/>
      <c r="I62" s="79"/>
      <c r="L62" s="25"/>
    </row>
    <row r="63" spans="1:12" x14ac:dyDescent="0.35">
      <c r="A63" s="214" t="s">
        <v>399</v>
      </c>
      <c r="B63" s="66"/>
      <c r="C63" s="66"/>
      <c r="D63" s="79"/>
      <c r="E63" s="198">
        <f>J52+J44+J36+J28+J20</f>
        <v>0</v>
      </c>
      <c r="F63" s="215" t="s">
        <v>157</v>
      </c>
      <c r="G63" s="79"/>
      <c r="H63" s="79"/>
      <c r="I63" s="79"/>
      <c r="L63" s="25"/>
    </row>
    <row r="64" spans="1:12" x14ac:dyDescent="0.35">
      <c r="A64" s="218"/>
      <c r="B64" s="191"/>
      <c r="C64" s="191"/>
      <c r="D64" s="219"/>
      <c r="E64" s="219"/>
      <c r="F64" s="219"/>
      <c r="G64" s="219"/>
      <c r="H64" s="219"/>
      <c r="I64" s="219"/>
      <c r="J64" s="219"/>
      <c r="K64" s="191"/>
      <c r="L64" s="220"/>
    </row>
    <row r="65" spans="1:12" ht="16" thickBot="1" x14ac:dyDescent="0.4">
      <c r="A65" s="221" t="s">
        <v>443</v>
      </c>
      <c r="B65" s="222"/>
      <c r="C65" s="222"/>
      <c r="D65" s="223"/>
      <c r="E65" s="223"/>
      <c r="F65" s="223"/>
      <c r="G65" s="223"/>
      <c r="H65" s="73"/>
      <c r="I65" s="223"/>
      <c r="J65" s="224" t="str">
        <f>IF(SUM(I14:I53)=0,"Yes","No")</f>
        <v>Yes</v>
      </c>
      <c r="K65" s="222"/>
      <c r="L65" s="225"/>
    </row>
  </sheetData>
  <phoneticPr fontId="3" type="noConversion"/>
  <pageMargins left="0.75" right="0.75" top="1" bottom="1" header="0.5" footer="0.5"/>
  <pageSetup scale="58" orientation="portrait" blackAndWhite="1" horizont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e9d492-aae1-42ec-9904-4fd688908c79"/>
    <Date_x0020_Due xmlns="a0e9d492-aae1-42ec-9904-4fd688908c79">2018-11-16T00:00:00+00:00</Date_x0020_Due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1C2F25344AC41B39963FE1C2187B4" ma:contentTypeVersion="6" ma:contentTypeDescription="Create a new document." ma:contentTypeScope="" ma:versionID="0721a27be6c1e5b076fce14c5573f929">
  <xsd:schema xmlns:xsd="http://www.w3.org/2001/XMLSchema" xmlns:xs="http://www.w3.org/2001/XMLSchema" xmlns:p="http://schemas.microsoft.com/office/2006/metadata/properties" xmlns:ns1="http://schemas.microsoft.com/sharepoint/v3" xmlns:ns2="a0e9d492-aae1-42ec-9904-4fd688908c79" xmlns:ns4="98bd1683-5562-4ad3-8835-eea6344fbdf7" targetNamespace="http://schemas.microsoft.com/office/2006/metadata/properties" ma:root="true" ma:fieldsID="da1f1965e10a66849700058054ee6b65" ns1:_="" ns2:_="" ns4:_="">
    <xsd:import namespace="http://schemas.microsoft.com/sharepoint/v3"/>
    <xsd:import namespace="a0e9d492-aae1-42ec-9904-4fd688908c79"/>
    <xsd:import namespace="98bd1683-5562-4ad3-8835-eea6344fbdf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CatchAll" minOccurs="0"/>
                <xsd:element ref="ns2:TaxCatchAllLabel" minOccurs="0"/>
                <xsd:element ref="ns2:Date_x0020_Due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9d492-aae1-42ec-9904-4fd688908c7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4a79f51-32ee-4d2f-b804-3e51363b6775}" ma:internalName="TaxCatchAll" ma:showField="CatchAllData" ma:web="a0e9d492-aae1-42ec-9904-4fd688908c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a4a79f51-32ee-4d2f-b804-3e51363b6775}" ma:internalName="TaxCatchAllLabel" ma:readOnly="true" ma:showField="CatchAllDataLabel" ma:web="a0e9d492-aae1-42ec-9904-4fd688908c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e_x0020_Due" ma:index="14" nillable="true" ma:displayName="Date Due" ma:format="DateTime" ma:internalName="Date_x0020_D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d1683-5562-4ad3-8835-eea6344fbdf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12" ma:displayName="Comments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A9982C-A334-4962-87C3-0AB3496630F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EF496C4-4EBE-4F2D-878F-054171593B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6B4A77-1643-4B59-A376-3FC50F59B263}">
  <ds:schemaRefs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358ffdc4-ddff-4a1a-b3e3-43baa810e0b1"/>
    <ds:schemaRef ds:uri="2c41a6d8-f380-4b25-8266-40fd55739ea6"/>
  </ds:schemaRefs>
</ds:datastoreItem>
</file>

<file path=customXml/itemProps4.xml><?xml version="1.0" encoding="utf-8"?>
<ds:datastoreItem xmlns:ds="http://schemas.openxmlformats.org/officeDocument/2006/customXml" ds:itemID="{15CC83DD-6664-449B-84B8-7F9D7E56C1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6</vt:i4>
      </vt:variant>
    </vt:vector>
  </HeadingPairs>
  <TitlesOfParts>
    <vt:vector size="27" baseType="lpstr">
      <vt:lpstr>ASSUMPTIONS</vt:lpstr>
      <vt:lpstr>Proj Summary</vt:lpstr>
      <vt:lpstr>CBTS</vt:lpstr>
      <vt:lpstr>ENVIRON</vt:lpstr>
      <vt:lpstr>Loan Control</vt:lpstr>
      <vt:lpstr>CONSTR</vt:lpstr>
      <vt:lpstr>HSNG Services</vt:lpstr>
      <vt:lpstr>DEV BUDGET</vt:lpstr>
      <vt:lpstr>RENT</vt:lpstr>
      <vt:lpstr>OPEREXP</vt:lpstr>
      <vt:lpstr>CASHFLOW</vt:lpstr>
      <vt:lpstr>AmortSched Convention-Perm Hard</vt:lpstr>
      <vt:lpstr>City Loan (Hard)</vt:lpstr>
      <vt:lpstr>City Loan (Soft)</vt:lpstr>
      <vt:lpstr>Amortization Sched AZDOH</vt:lpstr>
      <vt:lpstr>AmortSched Phx NSD</vt:lpstr>
      <vt:lpstr>AmortSched Dev Fee</vt:lpstr>
      <vt:lpstr>AmortSched AHP Sub</vt:lpstr>
      <vt:lpstr>AmortSched Other Funding</vt:lpstr>
      <vt:lpstr>Other Casflow Payment</vt:lpstr>
      <vt:lpstr>NEW CONST VAR</vt:lpstr>
      <vt:lpstr>CASH</vt:lpstr>
      <vt:lpstr>OE</vt:lpstr>
      <vt:lpstr>ASSUMPTIONS!Print_Area</vt:lpstr>
      <vt:lpstr>'DEV BUDGET'!Print_Area</vt:lpstr>
      <vt:lpstr>'NEW CONST VAR'!Print_Area</vt:lpstr>
      <vt:lpstr>RENT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 V - Proforma Workbook</dc:title>
  <dc:creator>Abe Cameron</dc:creator>
  <cp:keywords>Tab V - Proforma Workbook</cp:keywords>
  <cp:lastModifiedBy>Valerie Mitchell</cp:lastModifiedBy>
  <cp:lastPrinted>2015-07-07T23:08:33Z</cp:lastPrinted>
  <dcterms:created xsi:type="dcterms:W3CDTF">1999-12-02T21:25:44Z</dcterms:created>
  <dcterms:modified xsi:type="dcterms:W3CDTF">2022-10-21T20:24:02Z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0x01010093E1C2F25344AC41B39963FE1C2187B4</vt:lpwstr>
  </property>
</Properties>
</file>